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 firstSheet="8" activeTab="9"/>
  </bookViews>
  <sheets>
    <sheet name="сводная оценка 2016" sheetId="19" r:id="rId1"/>
    <sheet name="бюдж. обеспеченность" sheetId="32" r:id="rId2"/>
    <sheet name="автом.система" sheetId="31" r:id="rId3"/>
    <sheet name="муниц.имущество" sheetId="30" r:id="rId4"/>
    <sheet name="приватизация" sheetId="29" r:id="rId5"/>
    <sheet name="УО" sheetId="28" r:id="rId6"/>
    <sheet name="ММЦНТиД" sheetId="27" r:id="rId7"/>
    <sheet name="ЦБС" sheetId="26" r:id="rId8"/>
    <sheet name="ДЮСШ" sheetId="25" r:id="rId9"/>
    <sheet name="ДМШ" sheetId="24" r:id="rId10"/>
    <sheet name="каникул.период" sheetId="23" r:id="rId11"/>
    <sheet name="ДДТ" sheetId="22" r:id="rId12"/>
    <sheet name="дошкольное образование " sheetId="21" r:id="rId13"/>
    <sheet name="общее образование мониторинг" sheetId="20" r:id="rId14"/>
    <sheet name="оценка результат 2016" sheetId="18" r:id="rId15"/>
    <sheet name="оценка результат 2015" sheetId="16" r:id="rId16"/>
    <sheet name="сводная оценка 2015" sheetId="17" r:id="rId17"/>
  </sheets>
  <definedNames>
    <definedName name="_xlnm._FilterDatabase" localSheetId="16" hidden="1">'сводная оценка 2015'!$A$2:$D$2</definedName>
    <definedName name="_xlnm._FilterDatabase" localSheetId="0" hidden="1">'сводная оценка 2016'!$A$2:$C$21</definedName>
  </definedNames>
  <calcPr calcId="125725"/>
</workbook>
</file>

<file path=xl/calcChain.xml><?xml version="1.0" encoding="utf-8"?>
<calcChain xmlns="http://schemas.openxmlformats.org/spreadsheetml/2006/main">
  <c r="E86" i="18"/>
  <c r="E13"/>
  <c r="E129"/>
  <c r="E76"/>
  <c r="E32"/>
  <c r="E117" l="1"/>
  <c r="E113"/>
  <c r="D112"/>
  <c r="D111"/>
  <c r="E108"/>
  <c r="D107"/>
  <c r="C107"/>
  <c r="D106"/>
  <c r="E103"/>
  <c r="D85"/>
  <c r="D84"/>
  <c r="D83"/>
  <c r="D82"/>
  <c r="D81"/>
  <c r="D80"/>
  <c r="D79"/>
  <c r="E60"/>
  <c r="E54"/>
  <c r="C52"/>
  <c r="C51"/>
  <c r="E45"/>
  <c r="C30"/>
  <c r="E18"/>
  <c r="D17"/>
  <c r="C12"/>
  <c r="C11"/>
  <c r="C10"/>
  <c r="C8"/>
  <c r="C7"/>
  <c r="C5"/>
  <c r="C4"/>
  <c r="E137" i="16"/>
  <c r="E131"/>
  <c r="D130"/>
  <c r="E127"/>
  <c r="D126"/>
  <c r="E123"/>
  <c r="D122"/>
  <c r="C122"/>
  <c r="D121"/>
  <c r="E118"/>
  <c r="E113"/>
  <c r="E108"/>
  <c r="D117"/>
  <c r="C117"/>
  <c r="D116"/>
  <c r="D112"/>
  <c r="C112"/>
  <c r="D111"/>
  <c r="E37"/>
  <c r="E14"/>
  <c r="C11"/>
  <c r="C10"/>
  <c r="E91"/>
  <c r="D91"/>
  <c r="D90"/>
  <c r="D89"/>
  <c r="C89"/>
  <c r="D88"/>
  <c r="C88"/>
  <c r="D87"/>
  <c r="C87"/>
  <c r="D86"/>
  <c r="C86"/>
  <c r="D85"/>
  <c r="C85"/>
  <c r="D84"/>
  <c r="C84"/>
  <c r="D83"/>
  <c r="C83"/>
  <c r="E80"/>
  <c r="C79"/>
  <c r="C78"/>
  <c r="C77"/>
  <c r="C76"/>
  <c r="C75"/>
  <c r="C74"/>
  <c r="C73"/>
  <c r="C72"/>
  <c r="C71"/>
  <c r="C70"/>
  <c r="D69"/>
  <c r="C69"/>
  <c r="C68"/>
  <c r="C67"/>
  <c r="C66"/>
  <c r="E63"/>
  <c r="C58"/>
  <c r="C54"/>
  <c r="C49"/>
  <c r="E46"/>
  <c r="C45"/>
  <c r="C44"/>
  <c r="C43"/>
  <c r="C42"/>
  <c r="C41"/>
  <c r="C40"/>
  <c r="C36"/>
  <c r="C35"/>
  <c r="C33"/>
  <c r="C32"/>
  <c r="C31"/>
  <c r="C30"/>
  <c r="C29"/>
  <c r="C28"/>
  <c r="C27"/>
  <c r="E24"/>
  <c r="C23"/>
  <c r="C22"/>
  <c r="E19"/>
  <c r="D18"/>
  <c r="C18"/>
  <c r="D17"/>
  <c r="C17"/>
  <c r="D12"/>
  <c r="C12"/>
  <c r="D11"/>
  <c r="D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<sst xmlns="http://schemas.openxmlformats.org/spreadsheetml/2006/main" count="955" uniqueCount="338">
  <si>
    <t>Наименование ВЦП</t>
  </si>
  <si>
    <t>1.МАУК «ММЦНТ И Д»</t>
  </si>
  <si>
    <t xml:space="preserve">3. Наргинский ДТ и Д      </t>
  </si>
  <si>
    <t xml:space="preserve">4. Сарафановский ДД    </t>
  </si>
  <si>
    <t xml:space="preserve">5. Тунгусовский ДД      </t>
  </si>
  <si>
    <t>6. Суйгинский ДТ и Д</t>
  </si>
  <si>
    <t xml:space="preserve">7. Сулзатский ДТ и Д      </t>
  </si>
  <si>
    <t xml:space="preserve">8. Колбинский ДД      </t>
  </si>
  <si>
    <t xml:space="preserve">2.Могочинский ДТ и Д      </t>
  </si>
  <si>
    <t>1.Межпоселенческая центральная библиотека в селе Молчаново</t>
  </si>
  <si>
    <t xml:space="preserve">3. филиал в селе Нарга        </t>
  </si>
  <si>
    <t>4. филиал в селе Гришино</t>
  </si>
  <si>
    <t>5. филиал в селе Колбинка</t>
  </si>
  <si>
    <t>6. филиал в селе Соколовка</t>
  </si>
  <si>
    <t>7. филиал в селе Тунгусово</t>
  </si>
  <si>
    <t>8. филиал в селе Сарафановка</t>
  </si>
  <si>
    <t>9. филиал в селе Игреково</t>
  </si>
  <si>
    <t>10. филиал в селе Суйга</t>
  </si>
  <si>
    <t>14. филиал в селе Н-Федоровка</t>
  </si>
  <si>
    <t>13. филиал в селе Сулзат</t>
  </si>
  <si>
    <t>12. филиал в селе В-Федоровка</t>
  </si>
  <si>
    <t>11. филиал в селе Майково</t>
  </si>
  <si>
    <t xml:space="preserve">2.филиал в селе Могочино      </t>
  </si>
  <si>
    <t>(отклонения показателя мероприятия - количество читателей %)</t>
  </si>
  <si>
    <t>Молчановский филиал</t>
  </si>
  <si>
    <t>фортепианное отделение</t>
  </si>
  <si>
    <t>народное отделение</t>
  </si>
  <si>
    <t>эстетическое отделение</t>
  </si>
  <si>
    <t>теоретическое отделение</t>
  </si>
  <si>
    <t>Могочинский филиал</t>
  </si>
  <si>
    <t>Наргинский филиал</t>
  </si>
  <si>
    <t>(отклонения показателя мероприятия - количество учеников %)</t>
  </si>
  <si>
    <t>(отклонения финансирования %)</t>
  </si>
  <si>
    <t>3. Туристско – краеведческое</t>
  </si>
  <si>
    <t>4. Военно – патриотическое</t>
  </si>
  <si>
    <t>5. Социально – педагогическое</t>
  </si>
  <si>
    <t>6. Техническое</t>
  </si>
  <si>
    <t>лыжные гонки</t>
  </si>
  <si>
    <t>хоккей</t>
  </si>
  <si>
    <t>баскетбол</t>
  </si>
  <si>
    <t>футбол</t>
  </si>
  <si>
    <t>настольный теннис</t>
  </si>
  <si>
    <t>волейбол</t>
  </si>
  <si>
    <t>гиревой спорт</t>
  </si>
  <si>
    <t>спортивно- оздоровительные группы</t>
  </si>
  <si>
    <r>
      <t xml:space="preserve"> </t>
    </r>
    <r>
      <rPr>
        <b/>
        <sz val="11"/>
        <rFont val="Times New Roman"/>
        <family val="1"/>
        <charset val="204"/>
      </rPr>
      <t>(% отклонения финансирования плана и факта )</t>
    </r>
  </si>
  <si>
    <t xml:space="preserve"> (% отклонения финансирования плана и факта )</t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</si>
  <si>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>находится на уровне</t>
    </r>
    <r>
      <rPr>
        <sz val="11"/>
        <rFont val="Times New Roman"/>
        <family val="1"/>
        <charset val="204"/>
      </rPr>
      <t xml:space="preserve"> предыдущего года</t>
    </r>
  </si>
  <si>
    <r>
      <t xml:space="preserve"> </t>
    </r>
    <r>
      <rPr>
        <b/>
        <sz val="9"/>
        <rFont val="Times New Roman"/>
        <family val="1"/>
        <charset val="204"/>
      </rPr>
      <t>(% отклонения финансирования плана и факта )</t>
    </r>
  </si>
  <si>
    <r>
      <t xml:space="preserve">экономическая эффективность ВЦП </t>
    </r>
    <r>
      <rPr>
        <b/>
        <sz val="9"/>
        <rFont val="Times New Roman"/>
        <family val="1"/>
        <charset val="204"/>
      </rPr>
      <t>находится на уровне</t>
    </r>
    <r>
      <rPr>
        <sz val="9"/>
        <rFont val="Times New Roman"/>
        <family val="1"/>
        <charset val="204"/>
      </rPr>
      <t xml:space="preserve"> предыдущего года</t>
    </r>
  </si>
  <si>
    <t>МБ ДОУ ДС "Малыш"</t>
  </si>
  <si>
    <t>МБДОУ ДС "Ромашка"</t>
  </si>
  <si>
    <t>(отклонения показателя мероприятия - количество детей %)</t>
  </si>
  <si>
    <t>(отклонения показателя мероприятия -  %)</t>
  </si>
  <si>
    <t>МАОУ "Суйгинская СОШ"</t>
  </si>
  <si>
    <t>МАОУ "Сулзатская СОШ"</t>
  </si>
  <si>
    <t>МАОУ "Тунгусовская СОШ"</t>
  </si>
  <si>
    <t>МБОУ "Могочинская СОШ"</t>
  </si>
  <si>
    <t>МБОУ "Наргинская СОШ"</t>
  </si>
  <si>
    <t>МБОУ "Сарафановская СОШ"</t>
  </si>
  <si>
    <t>МКОУ "Соколовская СОШ"</t>
  </si>
  <si>
    <t>МАОУ "Молчановская СОШ№1"</t>
  </si>
  <si>
    <t>МАОУ "Молчановская СОШ№2"</t>
  </si>
  <si>
    <r>
      <t xml:space="preserve"> </t>
    </r>
    <r>
      <rPr>
        <b/>
        <sz val="9"/>
        <rFont val="Times New Roman"/>
        <family val="1"/>
        <charset val="204"/>
      </rPr>
      <t>(% отклонения финансирования плана и факта)</t>
    </r>
  </si>
  <si>
    <t xml:space="preserve">По результатам оценки экономической эффективности ВЦП делаются следующие выводы:  </t>
  </si>
  <si>
    <t>ВЦП экономически неэффективна. Вывод об экономической неэффективности ВЦП делается в том случае, если на протяжении не менее трех лет оценки наблюдается постоянное снижение эффективности расходов.</t>
  </si>
  <si>
    <t>Итого финансирование (рублей )(мероприятия)(оценка - баллов)</t>
  </si>
  <si>
    <t>Итого финансирование  (рублей) (учеников)(оценка - баллов)</t>
  </si>
  <si>
    <t>Итого финансирование (рублей) (детей) (оценка - баллов)</t>
  </si>
  <si>
    <t xml:space="preserve">ВЦП  «Организация предоставления дошкольного образования на территории Молчановского района на 2013-2015 годы", утверждена постановлением Администрации Молчановского района от 14.11.2012 №726
</t>
  </si>
  <si>
    <t>ВЦП "Организация предоставления общего образования на территории Молчановского района на 2013-2015 годы", утверждена постановлением от 14.11.2012 №727</t>
  </si>
  <si>
    <t>Итого финансирование  (рублей)(оценка - баллов)</t>
  </si>
  <si>
    <r>
      <t xml:space="preserve">экономическая эффективность ВЦП </t>
    </r>
    <r>
      <rPr>
        <b/>
        <sz val="12"/>
        <rFont val="Times New Roman"/>
        <family val="1"/>
        <charset val="204"/>
      </rPr>
      <t>повысилась</t>
    </r>
    <r>
      <rPr>
        <sz val="12"/>
        <rFont val="Times New Roman"/>
        <family val="1"/>
        <charset val="204"/>
      </rPr>
      <t xml:space="preserve"> по сравнению с предыдущим годом (оценка составляет от 5 до 10 баллов); </t>
    </r>
  </si>
  <si>
    <r>
      <t xml:space="preserve">экономическая эффективность ВЦП </t>
    </r>
    <r>
      <rPr>
        <b/>
        <sz val="12"/>
        <rFont val="Times New Roman"/>
        <family val="1"/>
        <charset val="204"/>
      </rPr>
      <t>находится на уровне</t>
    </r>
    <r>
      <rPr>
        <sz val="12"/>
        <rFont val="Times New Roman"/>
        <family val="1"/>
        <charset val="204"/>
      </rPr>
      <t xml:space="preserve"> предыдущего года (оценка составляет от 1 до 5 баллов); </t>
    </r>
  </si>
  <si>
    <r>
      <t>экономическая эффективность ВЦП</t>
    </r>
    <r>
      <rPr>
        <b/>
        <sz val="12"/>
        <rFont val="Times New Roman"/>
        <family val="1"/>
        <charset val="204"/>
      </rPr>
      <t xml:space="preserve"> снизилась</t>
    </r>
    <r>
      <rPr>
        <sz val="12"/>
        <rFont val="Times New Roman"/>
        <family val="1"/>
        <charset val="204"/>
      </rPr>
      <t xml:space="preserve"> по сравнению с предыдущим годом (оценка составляет от 0 до 1 балла); </t>
    </r>
  </si>
  <si>
    <r>
      <t xml:space="preserve"> </t>
    </r>
    <r>
      <rPr>
        <b/>
        <sz val="9"/>
        <rFont val="Times New Roman"/>
        <family val="1"/>
        <charset val="204"/>
      </rPr>
      <t xml:space="preserve">% отклонения финансирования плана и факта </t>
    </r>
  </si>
  <si>
    <t>2014 г.</t>
  </si>
  <si>
    <t xml:space="preserve">Оценка результативности  ВЦП на территории Молчановского района  за 2015 год </t>
  </si>
  <si>
    <t>ВЦП "Организация оздоровления и отдыха детей и подростков в каникулярный период на 2015-2017 годы", утверждена постановлением Администрации Молчановского района от 30.12.2014 №908</t>
  </si>
  <si>
    <t>Обеспечение деятельности летних лагерей с денвным пребыванием в бюджетных общеобразовательных учреждениях</t>
  </si>
  <si>
    <t>Обеспечение деятельности летних лагерей с денвным пребыванием в автономных общеобразовательных учреждениях</t>
  </si>
  <si>
    <r>
      <t xml:space="preserve">экономическая эффективность ВЦП </t>
    </r>
    <r>
      <rPr>
        <b/>
        <sz val="9"/>
        <rFont val="Times New Roman"/>
        <family val="1"/>
        <charset val="204"/>
      </rPr>
      <t xml:space="preserve">находится на уровне </t>
    </r>
    <r>
      <rPr>
        <sz val="9"/>
        <rFont val="Times New Roman"/>
        <family val="1"/>
        <charset val="204"/>
      </rPr>
      <t>предыдущего года</t>
    </r>
  </si>
  <si>
    <t>Экономическая эффективность ВЦП за 2015 год</t>
  </si>
  <si>
    <t>ВЦП "Организация предоставления детям дополнительного образования по физкультурно-спортивному направлению Молчановского района на 2015-2017 годы", утверждена постановлением Администрации Молчановского района от 30.12.2014 № 903</t>
  </si>
  <si>
    <t>мини - футбол</t>
  </si>
  <si>
    <t>русская лапта</t>
  </si>
  <si>
    <t>1. Художественное  направление</t>
  </si>
  <si>
    <t xml:space="preserve">2. Естественно - научное направление     </t>
  </si>
  <si>
    <t>ВЦП "Организация предоставления дополнительного образования детям в области культуры на территории Молчановского района на 2015-2017 годы", утверждена постановлением Администрации Молчановского района от 30.12.2014 №907</t>
  </si>
  <si>
    <t>ВЦП "Библиотечное обслуживание населения межпоселенческими библиотеками на территории Молчановского района на 2015-2017 годы" утверждена постановлением Администрации Молчановского района от 30.12.2014 № 902</t>
  </si>
  <si>
    <t>ВЦП «Создание условий для обеспечения поселений, входящих в состав Молчановского района, услугами по организации досуга и услугами организаций культуры на 2015-2017 гг.», утверждена постановлением Администрации Молчановского района от 30.12.2014 № 901</t>
  </si>
  <si>
    <t>ВЦП «Обеспечение деятельности подведомственных муниципальных учреждений МКУ "Управление образования Администрации Молчановского района Томской области" на 2015-2017 годы», утверждена постановлением Администрации Молчановского района от 30.12.2014 № 910</t>
  </si>
  <si>
    <t>1. Количество обслуживаемых программ (СБИС)</t>
  </si>
  <si>
    <t>2. Количество обслуживаемых программ (1С, зарплата)</t>
  </si>
  <si>
    <t>3. Количество обслуживаемых программ (Гарант, Консультант)</t>
  </si>
  <si>
    <t>4. Количество приобретенных конвертов, пересылка почтовых отправлений</t>
  </si>
  <si>
    <t>5. Заправка катриджей,ремонт орг.техники</t>
  </si>
  <si>
    <t>6. Количество приобретенных компьютеров</t>
  </si>
  <si>
    <t>7. Количество приобретенной офисной мебели</t>
  </si>
  <si>
    <t>8. Количество приобретенных катриджей</t>
  </si>
  <si>
    <t xml:space="preserve">9. Количество человек, прошедших курсы повышения квалификации </t>
  </si>
  <si>
    <t xml:space="preserve">10. Количество приобретенной бумаги </t>
  </si>
  <si>
    <t xml:space="preserve">11. Оплата суточных </t>
  </si>
  <si>
    <t xml:space="preserve">12. Оплата проезда </t>
  </si>
  <si>
    <t>13.Количество уплаченных пеней, штрафов</t>
  </si>
  <si>
    <t>ВЦП "Совершенствование автоматизированной системы управления бюджетным процессом МО "Молчановский район" на 2015-2017 годы", утверждена постановлением Администрации Молчановского района от 30.12.2014 № 865</t>
  </si>
  <si>
    <t>1. Сопровождение программного обеспечения</t>
  </si>
  <si>
    <t>2. Приобретение услуг по поддержанию в актуальном состоянии информационной правовой системы "Консультант+"</t>
  </si>
  <si>
    <t>ВЦП "Выравнивание бюджетной обеспеченности сельских поседений и обеспечение сбалансированности расходов доходами поселений Молчановского района на 2015-2017 годы", утверждена постановлением Администрации Молчановского района от 30.12.2014 № 676</t>
  </si>
  <si>
    <t>1. Расчет и предоставление дотаций на выравнивание бюджетной обеспеченности сельских поселений</t>
  </si>
  <si>
    <t>2. Расчет и предоставление иных межбюджетных трансфертов на поддержку мер по обеспечению сбалансированности бюджетов сельских поселений</t>
  </si>
  <si>
    <t xml:space="preserve">ВЦП "Обеспечение деятельности муниципальных учреждений культуры и образования Централизованной бухгалтерией МАУК "Межпоселенческий методический центр народного творчества и досуга" на 2015-2017 годы,утверждена постановлением Администрации Молчановского района от 30.12.2014 № 911 </t>
  </si>
  <si>
    <t>Итого финансирование (рублей )(мероприятия)(количество отчетов)</t>
  </si>
  <si>
    <t>ВЦП "Приватизация муниципального имущества муниципального образования "Молчановский район" на 2015-2017 годы, утверждена постановлением Администрации Молчановского района от 30.12.2014 №906</t>
  </si>
  <si>
    <t>1. Оценка стоимости объектов муниципального имущества муниципального образования "Молчановский район"</t>
  </si>
  <si>
    <t>ВЦП "Владение, пользование и распоряжение имуществом, находящимся в собственности Молчановского района (земельные ресурсы), на 2015-2017 годы", утверждена постановлением Администрации Молчановского района от 30.12.2014 № 905</t>
  </si>
  <si>
    <t>1. Приобретение услуг по размещению информационных материалов в официальном печатном издании</t>
  </si>
  <si>
    <t>ВЦП "Владение, пользование и распоряжение муниципальным имуществом муниципального образования "Молчановский район" на 2015-2017 годы", утверждена постановлением Администрации Молчановского района от 30.12.2014 № 905</t>
  </si>
  <si>
    <t>1. Проведение технической инвентаризации на объекты муниципального имущества для оформления права собственности на объекты и приобретение услуг по независимой оценке объектов муниципального имущества для предоставление в безвозмездное пользование, аренду</t>
  </si>
  <si>
    <t>2. Содержание и ремонт муниципального имущества</t>
  </si>
  <si>
    <t>3. Приобретение услуг по размещению информационных материалов в официальном печатном издании</t>
  </si>
  <si>
    <t xml:space="preserve">Оценка результативности  ВЦП на территории Молчановского района  за 2015 </t>
  </si>
  <si>
    <t>ВЦП "Организация предоставления дополнительного образования детям Молчановского района на 2015-2017 годы", утверждена постановлением Администрации Молчановского района от 30.12.2014 № 909</t>
  </si>
  <si>
    <t>ВЦП "Организация предоставления дополнительного образования детям в области культуры на территории Молчановского района на 2015-2017 годы", утверждена постановлением Администрации Молчановского района от 30.12.2014 № 907</t>
  </si>
  <si>
    <t>ВЦП "Библиотечное обслуживание населения межпоселенческими библиотеками на территории Молчановского района на 2015-2017 годы" утверждена постановлением Администрации Молчановского района от 30.12.2014 №902</t>
  </si>
  <si>
    <t>ВЦП "Организация оздоровления и отдыха детей и подростков в каникулярный период на 2015-2017 годы", утверждена постановлением Администрации Молчановского района от 30.12.2014 № 908</t>
  </si>
  <si>
    <t>ВЦП "Обеспечение деятельности подведомственных муниципальных учреждений МКУ "Управление образования Администрации Молчановского района Томской области" на 2015-2017 годы", утверждена постановлением Администрации Молчановского района от 30.12.2014 № 910</t>
  </si>
  <si>
    <t>ВЦП "Владение, пользование и распоряжение муниципальным имуществом муниципального образования "Молчановский район" на 2015-2017 годы", утверждена постановлением Администрации Молчановского района от 30.12.2014 № 904</t>
  </si>
  <si>
    <t>По итогам 2014 и 2015 г.г. все ВЦП, реализуемые на территории района, являются экономически эффективными.</t>
  </si>
  <si>
    <r>
      <t xml:space="preserve">экономическая эффективность ВЦП </t>
    </r>
    <r>
      <rPr>
        <b/>
        <sz val="9"/>
        <rFont val="Times New Roman"/>
        <family val="1"/>
        <charset val="204"/>
      </rPr>
      <t>находится на уровне предыдущего года</t>
    </r>
  </si>
  <si>
    <r>
      <t>экономическая эффективность ВЦП находится</t>
    </r>
    <r>
      <rPr>
        <b/>
        <sz val="9"/>
        <rFont val="Times New Roman"/>
        <family val="1"/>
        <charset val="204"/>
      </rPr>
      <t xml:space="preserve"> на уровне предыдущего года</t>
    </r>
  </si>
  <si>
    <t>ВЦП "Организация предоставления дополнительного образования детям Молчановского района на 2015-2017 годы", утверждена постановлением Администрации Молчановского района от 30.12.2014 №909</t>
  </si>
  <si>
    <t>Итого финансирование (рублей)(учеников) (оценка - баллов)</t>
  </si>
  <si>
    <t>Итого финансирование  (рублей) (учеников) (оценка - баллов)</t>
  </si>
  <si>
    <t>Итого финансирование (рублей) (читателей) (оценка - баллов)</t>
  </si>
  <si>
    <t>Итого финансирование (рублей ) (мероприятия) (оценка - баллов)</t>
  </si>
  <si>
    <t>Итого финансирование (рублей) (единиц) (оценка баллов)</t>
  </si>
  <si>
    <t>Итого финансирование (рублей )(количество договоров (муниципальных контрактов)) (оценка баллов)</t>
  </si>
  <si>
    <t>Итого финансирование (рублей ) (количество оцененных объектов) (оценка баллов)</t>
  </si>
  <si>
    <t>Итого финансирование (рублей ) (площадь размещенных информационных материалов-кв.см) (оценка баллов)</t>
  </si>
  <si>
    <t>Итого финансирование (рублей ) (оценка баллов)</t>
  </si>
  <si>
    <t xml:space="preserve">Оценка результативности  ВЦП на территории Молчановского района  за 2016 год </t>
  </si>
  <si>
    <t>ВЦП "Организация предоставления общего образования на территории Молчановского района на 2016-2018 годы", утверждена постановлением Администрации Молчановского района от 28.12.2015 №642</t>
  </si>
  <si>
    <t xml:space="preserve">ВЦП  «Организация предоставления дошкольного образования на территории Молчановского района на 2016-2018 годы", утверждена постановлением Администрации Молчановского района от 28.12.2015 №639
</t>
  </si>
  <si>
    <t>МБДОУ ДС "Малыш"</t>
  </si>
  <si>
    <t>Экономическая эффективность ВЦП за 2016 год</t>
  </si>
  <si>
    <t>МАОУ ДО "Молчановская ДЮСШ"</t>
  </si>
  <si>
    <t>МБОУ ДО "Дом детского творчества"</t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</si>
  <si>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 xml:space="preserve">снизилась по сравнению с </t>
    </r>
    <r>
      <rPr>
        <sz val="11"/>
        <rFont val="Times New Roman"/>
        <family val="1"/>
        <charset val="204"/>
      </rPr>
      <t>предыдущим годом</t>
    </r>
  </si>
  <si>
    <r>
      <t xml:space="preserve"> </t>
    </r>
    <r>
      <rPr>
        <b/>
        <sz val="11"/>
        <rFont val="Times New Roman"/>
        <family val="1"/>
        <charset val="204"/>
      </rPr>
      <t xml:space="preserve">% отклонения финансирования плана и факта </t>
    </r>
  </si>
  <si>
    <r>
      <t xml:space="preserve"> </t>
    </r>
    <r>
      <rPr>
        <b/>
        <sz val="11"/>
        <rFont val="Times New Roman"/>
        <family val="1"/>
        <charset val="204"/>
      </rPr>
      <t>(% отклонения финансирования плана и факта)</t>
    </r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</si>
  <si>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 xml:space="preserve">находится на уровне </t>
    </r>
    <r>
      <rPr>
        <sz val="11"/>
        <rFont val="Times New Roman"/>
        <family val="1"/>
        <charset val="204"/>
      </rPr>
      <t>предыдущего года</t>
    </r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</si>
  <si>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>находится на уровне предыдущего года</t>
    </r>
  </si>
  <si>
    <r>
      <t>экономическая эффективность ВЦП находится</t>
    </r>
    <r>
      <rPr>
        <b/>
        <sz val="11"/>
        <rFont val="Times New Roman"/>
        <family val="1"/>
        <charset val="204"/>
      </rPr>
      <t xml:space="preserve"> на уровне предыдущего года</t>
    </r>
  </si>
  <si>
    <t>МАОУ "Молчановская СОШ №1"</t>
  </si>
  <si>
    <t>МАОУ "Молчановская СОШ №2"</t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</si>
  <si>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>снизилась по сравнению</t>
    </r>
    <r>
      <rPr>
        <sz val="11"/>
        <rFont val="Times New Roman"/>
        <family val="1"/>
        <charset val="204"/>
      </rPr>
      <t xml:space="preserve"> с предыдущим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годом</t>
    </r>
  </si>
  <si>
    <t>ВЦП "Организация предоставления детям дополнительного образования по физкультурно-спортивному направлению Молчановского района на 2015-2017 годы", утверждена постановлением Администрации Молчановского района от 30.12.2014 №903</t>
  </si>
  <si>
    <t>(отклонения показателя мероприятия - количество обучающихся, %)</t>
  </si>
  <si>
    <t>(отклонения показателя мероприятия - количество детей, %)</t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</si>
  <si>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>снизилась</t>
    </r>
    <r>
      <rPr>
        <sz val="11"/>
        <rFont val="Times New Roman"/>
        <family val="1"/>
        <charset val="204"/>
      </rPr>
      <t xml:space="preserve"> по сравнению с </t>
    </r>
    <r>
      <rPr>
        <b/>
        <sz val="11"/>
        <rFont val="Times New Roman"/>
        <family val="1"/>
        <charset val="204"/>
      </rPr>
      <t>предыдущим годом</t>
    </r>
  </si>
  <si>
    <t>ВЦП «Создание условий для обеспечения поселений, входящих в состав Молчановского района, услугами по организации досуга и услугами организаций культуры на 2015-2017 гг.», утверждена постановлением Администрации Молчановского района от 30.12.2014 №901</t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</si>
  <si>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>снизилась по сравнению с предыдущим годом</t>
    </r>
  </si>
  <si>
    <t>ВЦП «Обеспечение деятельности подведомственных муниципальных учреждений МКУ "Управление образования Администрации Молчановского района Томской области" на 2015-2017 годы», утверждена постановлением Администрации Молчановского района от 30.12.2014 №910</t>
  </si>
  <si>
    <t>13. Количество ставок, по которым финансируется оплата труда</t>
  </si>
  <si>
    <r>
      <t xml:space="preserve">экономическая эффективность ВЦП </t>
    </r>
    <r>
      <rPr>
        <b/>
        <sz val="11"/>
        <rFont val="Times New Roman"/>
        <family val="1"/>
        <charset val="204"/>
      </rPr>
      <t>снизилась по сравнению с  предыдущим годом</t>
    </r>
  </si>
  <si>
    <t>ВЦП "Совершенствование автоматизированной системы управления бюджетным процессом МО "Молчановский район" на 2015-2017 годы", утверждена постановлением Администрации Молчановского района от 30.12.2014 №865</t>
  </si>
  <si>
    <t>ВЦП "Выравнивание бюджетной обеспеченности сельских поседений и обеспечение сбалансированности расходов доходами поселений Молчановского района на 2015-2017 годы", утверждена постановлением Администрации Молчановского района от 30.12.2014 №676</t>
  </si>
  <si>
    <t xml:space="preserve"> (% отклонения финансирования плана и факта)</t>
  </si>
  <si>
    <t>ВЦП "Владение, пользование и распоряжение муниципальным имуществом муниципального образования "Молчановский район" на 2015-2017 годы", утверждена постановлением Администрации Молчановского района от 30.12.2014 №904</t>
  </si>
  <si>
    <t>ВЦП "Приватизация муниципального имущества муниципального образования "Молчановский район" на 2015-2017 годы", утверждена постановлением Администрации Молчановского района от 30.12.2014 №906</t>
  </si>
  <si>
    <t>Оценка экономической эффективности реализации ВЦП на территории Молчановского района в 2016 году</t>
  </si>
  <si>
    <t>2015 год</t>
  </si>
  <si>
    <t>2016 год</t>
  </si>
  <si>
    <t>ВЦП  «Организация предоставления дошкольного образования на территории Молчановского района на 2016-2018 годы", утверждена постановлением Администрации Молчановского района от 28.12.2015 №639</t>
  </si>
  <si>
    <t>№п/п</t>
  </si>
  <si>
    <t>б) проведение независисмой оценки объектов муниципального имущества для предоставления в безвозмездное пользование, аренду и проведение торгов на заключение договоров аренды</t>
  </si>
  <si>
    <t>а) теплоснабжение объектов муниципального имущества, находящегося в Казне муниципального образования "Молчановский район"</t>
  </si>
  <si>
    <t>б) электроснабжение объектов муниципального имущества, находящегося в Казне муниципального образования "Молчановский район"</t>
  </si>
  <si>
    <t>г) уплата взносов на капитальный ремонт жилых помещений</t>
  </si>
  <si>
    <t>а) изготовление технической документации на объекты и регистрация права собственности Молчановского района на объекты недвижимого имущества (количество изготовленной проектной документации)</t>
  </si>
  <si>
    <t>3. Приобретение услуг по размещению информационных материалов в официальном печатном издании (площадь размещеннных информационных материалов в официальном печатном издании)</t>
  </si>
  <si>
    <t>в) выполнение необходимых видов работ по содержанию муниципального имущества и оплата налогов, приобретение основных средств для содержания и обслуживания имущества</t>
  </si>
  <si>
    <t xml:space="preserve">Мониторинг реализаци мероприятий ведомственной целевой программы в 2016 году </t>
  </si>
  <si>
    <t>МКУ "Управление образования Администрации Молчановского района Томской области"</t>
  </si>
  <si>
    <t>Наименование мероприятия</t>
  </si>
  <si>
    <t>Показатели результатов деятельности</t>
  </si>
  <si>
    <t>наименование показателя</t>
  </si>
  <si>
    <t>единица измерения</t>
  </si>
  <si>
    <t>плановое значение</t>
  </si>
  <si>
    <t>фактическое значение</t>
  </si>
  <si>
    <t>отклонение, %</t>
  </si>
  <si>
    <t>Объем бюджетных средств, тыс.руб.</t>
  </si>
  <si>
    <t>Обеспечение деятельности МАОУ "Суйгинская СОШ"</t>
  </si>
  <si>
    <t>Обеспечение деятельности МАОУ "Сулзатская СОШ"</t>
  </si>
  <si>
    <t>Обеспечение деятельности МБОУ "Могочинская СОШ"</t>
  </si>
  <si>
    <t>Обеспечение деятельности МБОУ "Наргинская СОШ"</t>
  </si>
  <si>
    <t>Обеспечение деятельности МБОУ "Сарафановская СОШ"</t>
  </si>
  <si>
    <t>Обеспечение деятельности МКОУ "Соколовсая СОШ"</t>
  </si>
  <si>
    <t>Обеспечение деятельности МАОУ "Молчановская СОШ №1"</t>
  </si>
  <si>
    <t>Обеспечение деятельности МАОУ "Молчановская СОШ №2"</t>
  </si>
  <si>
    <t>Обеспечение деятельности МАОУ "Тунгусовская СОШ"</t>
  </si>
  <si>
    <t>количество детей</t>
  </si>
  <si>
    <t>человек</t>
  </si>
  <si>
    <t>Обеспечение деятельности МБДОУ д/с "Малыш"</t>
  </si>
  <si>
    <t>Обеспечение деятельности МБДОУ д/с "Ромашка"</t>
  </si>
  <si>
    <t>количество воспитанников</t>
  </si>
  <si>
    <t>ВЦП  «Орагинзация оздоровления и отдыха детей и подростков в каникулярный период на 2015-2017 годы", утверждена постановлением Администрации Молчановского района от 30.12.2014 №908</t>
  </si>
  <si>
    <t xml:space="preserve">Обеспечение деятельности летних лагерей с дневным пребыванием в бюджетных общеобразовательных учреждениях </t>
  </si>
  <si>
    <t xml:space="preserve">Обеспечение деятельности летних лагерей с дневным пребыванием в автономных общеобразовательных учреждениях </t>
  </si>
  <si>
    <t>количество учащихся</t>
  </si>
  <si>
    <t>МАОУ "Молчановская СОШ  №1"</t>
  </si>
  <si>
    <t>МАОУ "Молчановская СОШ  №2"</t>
  </si>
  <si>
    <t>-</t>
  </si>
  <si>
    <t>2.1</t>
  </si>
  <si>
    <t>2.2</t>
  </si>
  <si>
    <t>2.3</t>
  </si>
  <si>
    <t>1.3.</t>
  </si>
  <si>
    <t>1.1.</t>
  </si>
  <si>
    <t>1.2.</t>
  </si>
  <si>
    <t>1.4.</t>
  </si>
  <si>
    <t>1.5.</t>
  </si>
  <si>
    <t>2.4.</t>
  </si>
  <si>
    <t>2.5.</t>
  </si>
  <si>
    <t>2.6.</t>
  </si>
  <si>
    <t>ВЦП  «Организация предоставления дополнительного образования детям Молчановского района на 2015-2017 годы", утверждена постановлением Администрации Молчановского района от 30.12.2014 №909</t>
  </si>
  <si>
    <t>МБОУ ДО "Дом детского творчества" с. Молчаново</t>
  </si>
  <si>
    <t>Реализация образовательных программ</t>
  </si>
  <si>
    <t>Художественное направление</t>
  </si>
  <si>
    <t>Естественно-научное направление</t>
  </si>
  <si>
    <t>Туристско-краеведческое направление</t>
  </si>
  <si>
    <t>Военно-патриотическое направление</t>
  </si>
  <si>
    <t>Социально-педагогическое направление</t>
  </si>
  <si>
    <t>1.6.</t>
  </si>
  <si>
    <t>Техническое направление</t>
  </si>
  <si>
    <t>ВЦП  «Организация предоставления дополнительного образования детям в области культуры на территории Молчановского района на 2015-2017 годы", утверждена постановлением Администрации Молчановского района от 30.12.2014 №907</t>
  </si>
  <si>
    <t>МБОУ ДО "Молчановская детская музыкальная школа"</t>
  </si>
  <si>
    <t>2</t>
  </si>
  <si>
    <t>3</t>
  </si>
  <si>
    <t>Осуществление деятельности музыкальной школы с. Молчаново</t>
  </si>
  <si>
    <t>Осуществление деятельности филиала с. Нарга</t>
  </si>
  <si>
    <t>Осуществление деятельности филиала с. Могочино</t>
  </si>
  <si>
    <t>ВЦП  «Организация предоставления детям дополнительного образования по физкультурно-спортивному направлению Молчановского района на 2015-2017 годы", утверждена постановлением Администрации Молчановского района от 30.12.2014 №903</t>
  </si>
  <si>
    <t>МАОУ ДО "Молчановская детско-юношеская спортивная школа"</t>
  </si>
  <si>
    <t>количество обучающихся</t>
  </si>
  <si>
    <t>Реализация направления "лыжные гонки"</t>
  </si>
  <si>
    <t>количество мероприятий</t>
  </si>
  <si>
    <t>единиц</t>
  </si>
  <si>
    <t>Реализация направления "хоккей"</t>
  </si>
  <si>
    <t>Реализация направления "баскетбол"</t>
  </si>
  <si>
    <t>Реализация направления "футбол"</t>
  </si>
  <si>
    <t>Реализация направления "настольный теннис"</t>
  </si>
  <si>
    <t>Реализация направления "мини-футбол"</t>
  </si>
  <si>
    <t>Реализация направления "волейбол"</t>
  </si>
  <si>
    <t>Реализация направления "русская лапта"</t>
  </si>
  <si>
    <t>Реализация направления "гиревой спорт"</t>
  </si>
  <si>
    <t>Реализация направления "спортивно-оздоровительная группа"</t>
  </si>
  <si>
    <t>ВЦП  «Библиотечное обслуживание населения библиотеками на территории Молчановского района на 2015-2017 годы", утверждена постановлением Администрации Молчановского района от 30.12.2014 №902</t>
  </si>
  <si>
    <t>МБУК "Молчановская межпоселенческая централизованная бибилиотечная система"</t>
  </si>
  <si>
    <t>Межпоселенческая Центральная библиотека в             с. Молчаново</t>
  </si>
  <si>
    <t>читатели</t>
  </si>
  <si>
    <t>посещения</t>
  </si>
  <si>
    <t>книговыдача</t>
  </si>
  <si>
    <t>филиал в                                                  с. Могочино</t>
  </si>
  <si>
    <t>филиал в                                                  с. Нарга</t>
  </si>
  <si>
    <t>филиал в с. Колбинка</t>
  </si>
  <si>
    <t>филиал в с. Соколовка</t>
  </si>
  <si>
    <t>филиал в с. Тунгусово</t>
  </si>
  <si>
    <t>филиал в с. Сарафановка</t>
  </si>
  <si>
    <t>филиал в с.Игреково</t>
  </si>
  <si>
    <t>филиал в с.Суйга</t>
  </si>
  <si>
    <t>филиал в д.Верхняя Федоровка</t>
  </si>
  <si>
    <t>филиал в с. Сулзат</t>
  </si>
  <si>
    <t>филиал в с.Майково</t>
  </si>
  <si>
    <t>ВЦП  «Создание условий для обеспечения поселений, входящих в состав Молчановского района, услугами по организации досуга и услугами организаций культуры на 2015-2017 годы", утверждена постановлением Администрации Молчановского района от 30.12.2014 №901</t>
  </si>
  <si>
    <t>МАУК "Межпоселенческий методический центр народного творчества и досуга"</t>
  </si>
  <si>
    <t>Осуществление деятельности МАУК "ММЦНТиД"</t>
  </si>
  <si>
    <t>Осуществление деятельности Могочинского Дома творчества и досуга</t>
  </si>
  <si>
    <t>Осуществление деятельности Наргинского Дома творчества и досуга</t>
  </si>
  <si>
    <t>Осуществление деятельности Суйгинского Дома творчества и досуга</t>
  </si>
  <si>
    <t>Осуществление деятельности Сулзатского Дома творчества и досуга</t>
  </si>
  <si>
    <t>Осуществление деятельности Сарафановского  Дома творчества и досуга</t>
  </si>
  <si>
    <t>Осуществление деятельности Тунгусовского  Дома творчества и досуга</t>
  </si>
  <si>
    <t>Количество мероприятий</t>
  </si>
  <si>
    <t>ВЦП  «Обеспечение деятельности подведомственных муниципальных учреждений МКУ "Управление образования Администрации Молчановского района Томской области" на 2015-2017 годы", утверждена постановлением Администрации Молчановского района от 30.12.2014 №910</t>
  </si>
  <si>
    <t>Осуществление закупок товаров, работ и услуг в сфере информационно-коммуникационных технологий</t>
  </si>
  <si>
    <t>Количество обслуживаемых программ (СБИС)</t>
  </si>
  <si>
    <t>Количество обслуживаемых программ (1С, зарплата)</t>
  </si>
  <si>
    <t>Количество обслуживаемых программ (Ермак, консультант)</t>
  </si>
  <si>
    <t xml:space="preserve">Осуществление закупок на товары и услуги                         </t>
  </si>
  <si>
    <t>Количество приобретенных конвертов, пересылка почтовых отправлений</t>
  </si>
  <si>
    <t>Заправка картриджей, ремонт орг. техники</t>
  </si>
  <si>
    <t>Количество приобретенной орг.техники</t>
  </si>
  <si>
    <t>Количество приобретенных картриджей</t>
  </si>
  <si>
    <t>Количество человек, прошедших курсы повышения квалификации</t>
  </si>
  <si>
    <t>Количество приобретенной бумаги</t>
  </si>
  <si>
    <t>упаковка</t>
  </si>
  <si>
    <t>Оплата командирововчных</t>
  </si>
  <si>
    <t>Оплата суточных</t>
  </si>
  <si>
    <t>Оплата проезда</t>
  </si>
  <si>
    <t>Оплата труда и начисления на выплаты по оплате труда</t>
  </si>
  <si>
    <t>количество оцененных объектов</t>
  </si>
  <si>
    <t>МКУ "Отдел по управлению муниципальным имуществом Администрации Молчанвоского района Томской области"</t>
  </si>
  <si>
    <t>количество изготовленной документаци на объекты</t>
  </si>
  <si>
    <t>количество проведенных незвависимых оценок</t>
  </si>
  <si>
    <t>Содержание и ремонт муниципального имущества</t>
  </si>
  <si>
    <t>2.1.</t>
  </si>
  <si>
    <t>2.2.</t>
  </si>
  <si>
    <t>теплоснабжение объектов муниципального имущества, находящегося в Казне муниципального образования "Молчановский район"</t>
  </si>
  <si>
    <t>оплата госпошлины на получение выписок из ЕГРЮЛ, ЕГРИП и на подачу и на подачу\исковых заявлений, оплата услуг нотариуса</t>
  </si>
  <si>
    <t>количество оплаченных госпошлин</t>
  </si>
  <si>
    <t>изготовление технической документации на объекты и регистрация права собственности Молчановского района на объекты недвижимого имущества (количество изготовленной проектной документации)</t>
  </si>
  <si>
    <t>проведение независисмой оценки объектов муниципального имущества для предоставления в безвозмездное пользование, аренду и проведение торгов на заключение договоров аренды</t>
  </si>
  <si>
    <t>электроснабжение объектов муниципального имущества, находящегося в Казне муниципального образования "Молчановский район"</t>
  </si>
  <si>
    <t>2.3.</t>
  </si>
  <si>
    <t>выполнение необходимых видов работ по содержанию муниципального имущества и оплата налогов, приобретение основных средств для содержания и обслуживания имущества</t>
  </si>
  <si>
    <t>уплата взносов на капитальный ремонт жилых помещений</t>
  </si>
  <si>
    <t>количество опплаченной тепловой энергии</t>
  </si>
  <si>
    <t>Гкал</t>
  </si>
  <si>
    <t>количество оплаченной электрической энергии</t>
  </si>
  <si>
    <t>тыс. кВт</t>
  </si>
  <si>
    <t>Приобретение услуг по размещению информационных материалов в официальном печатном издании (площадь размещеннных информационных материалов в официальном печатном издании)</t>
  </si>
  <si>
    <t>площадь размещенных информационных материалов в официальном печатном издании</t>
  </si>
  <si>
    <t>кв.см</t>
  </si>
  <si>
    <t>количество выполненных текущих ремонтов</t>
  </si>
  <si>
    <t>количество оплаченных взносов</t>
  </si>
  <si>
    <t>МКУ "Управление финансов Администрации Молчановского района"</t>
  </si>
  <si>
    <t>количество договоров, (муниципальных контрактов), исполняемых в текущем финансовом году</t>
  </si>
  <si>
    <t>Расчет и предоставление дотаций на выравнивание бюджетной обеспеченности сельских поселений</t>
  </si>
  <si>
    <t>Расчет и предоставление иных межбюджетных трансфертов на поддержку мер по обеспечению сбалансированности бюджетов сельских поселений</t>
  </si>
  <si>
    <t>гарантированный уровень бюджетной обеспеченности сельских поселений после выравнивания бюджетной обеспеченности; ранжирование уровня расчетной бюджетной обеспеченности поселений</t>
  </si>
  <si>
    <t>доли единицы</t>
  </si>
  <si>
    <t>отклонение расчетных доходов бюджета поселения от расчетных расходов бюджета поселения</t>
  </si>
  <si>
    <t>проценты</t>
  </si>
  <si>
    <t>не более 5</t>
  </si>
  <si>
    <t>филиал в с. Гришино</t>
  </si>
  <si>
    <t>Количество ставок</t>
  </si>
  <si>
    <t>Удельный вес выполнения мероприятий по приватизации муниципального имущества от количества, установленного Программой привватизации (продажи) на соответствующий год, включая предпродажную подготовку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</si>
</sst>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1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21"/>
  <sheetViews>
    <sheetView workbookViewId="0">
      <selection activeCell="H11" sqref="H11"/>
    </sheetView>
  </sheetViews>
  <sheetFormatPr defaultRowHeight="15"/>
  <cols>
    <col min="1" max="1" width="4.85546875" style="7" customWidth="1"/>
    <col min="2" max="2" width="68.42578125" style="49" customWidth="1"/>
    <col min="3" max="3" width="12.140625" style="56" customWidth="1"/>
    <col min="4" max="4" width="11.7109375" style="1" customWidth="1"/>
    <col min="5" max="16384" width="9.140625" style="1"/>
  </cols>
  <sheetData>
    <row r="1" spans="1:4" ht="28.5" customHeight="1">
      <c r="A1" s="135" t="s">
        <v>171</v>
      </c>
      <c r="B1" s="135"/>
      <c r="C1" s="135"/>
      <c r="D1" s="136"/>
    </row>
    <row r="2" spans="1:4">
      <c r="A2" s="93" t="s">
        <v>175</v>
      </c>
      <c r="B2" s="96" t="s">
        <v>0</v>
      </c>
      <c r="C2" s="57" t="s">
        <v>172</v>
      </c>
      <c r="D2" s="96" t="s">
        <v>173</v>
      </c>
    </row>
    <row r="3" spans="1:4" ht="60">
      <c r="A3" s="93">
        <v>1</v>
      </c>
      <c r="B3" s="88" t="s">
        <v>157</v>
      </c>
      <c r="C3" s="95">
        <v>4</v>
      </c>
      <c r="D3" s="14">
        <v>1.8</v>
      </c>
    </row>
    <row r="4" spans="1:4" ht="63" customHeight="1">
      <c r="A4" s="93">
        <v>2</v>
      </c>
      <c r="B4" s="88" t="s">
        <v>88</v>
      </c>
      <c r="C4" s="95">
        <v>3.3</v>
      </c>
      <c r="D4" s="14">
        <v>3.7</v>
      </c>
    </row>
    <row r="5" spans="1:4" ht="63" customHeight="1">
      <c r="A5" s="93">
        <v>3</v>
      </c>
      <c r="B5" s="105" t="s">
        <v>89</v>
      </c>
      <c r="C5" s="95">
        <v>2.8</v>
      </c>
      <c r="D5" s="14">
        <v>0</v>
      </c>
    </row>
    <row r="6" spans="1:4" ht="51" customHeight="1">
      <c r="A6" s="93">
        <v>4</v>
      </c>
      <c r="B6" s="88" t="s">
        <v>131</v>
      </c>
      <c r="C6" s="95">
        <v>1.2</v>
      </c>
      <c r="D6" s="14">
        <v>3.7</v>
      </c>
    </row>
    <row r="7" spans="1:4" s="4" customFormat="1" ht="45">
      <c r="A7" s="93">
        <v>5</v>
      </c>
      <c r="B7" s="88" t="s">
        <v>142</v>
      </c>
      <c r="C7" s="95">
        <v>1</v>
      </c>
      <c r="D7" s="95">
        <v>0.9</v>
      </c>
    </row>
    <row r="8" spans="1:4" ht="61.5" customHeight="1">
      <c r="A8" s="93">
        <v>6</v>
      </c>
      <c r="B8" s="48" t="s">
        <v>174</v>
      </c>
      <c r="C8" s="95">
        <v>1</v>
      </c>
      <c r="D8" s="14">
        <v>0</v>
      </c>
    </row>
    <row r="9" spans="1:4" s="20" customFormat="1" ht="60">
      <c r="A9" s="93">
        <v>7</v>
      </c>
      <c r="B9" s="88" t="s">
        <v>161</v>
      </c>
      <c r="C9" s="95">
        <v>1</v>
      </c>
      <c r="D9" s="14">
        <v>0</v>
      </c>
    </row>
    <row r="10" spans="1:4" s="20" customFormat="1" ht="45">
      <c r="A10" s="93">
        <v>8</v>
      </c>
      <c r="B10" s="88" t="s">
        <v>78</v>
      </c>
      <c r="C10" s="95">
        <v>1</v>
      </c>
      <c r="D10" s="14">
        <v>0.9</v>
      </c>
    </row>
    <row r="11" spans="1:4" s="20" customFormat="1" ht="76.5" customHeight="1">
      <c r="A11" s="93">
        <v>9</v>
      </c>
      <c r="B11" s="106" t="s">
        <v>163</v>
      </c>
      <c r="C11" s="95">
        <v>1</v>
      </c>
      <c r="D11" s="14">
        <v>0.8</v>
      </c>
    </row>
    <row r="12" spans="1:4" s="20" customFormat="1" ht="60">
      <c r="A12" s="93">
        <v>10</v>
      </c>
      <c r="B12" s="88" t="s">
        <v>166</v>
      </c>
      <c r="C12" s="95">
        <v>1</v>
      </c>
      <c r="D12" s="14">
        <v>1</v>
      </c>
    </row>
    <row r="13" spans="1:4" s="20" customFormat="1" ht="60">
      <c r="A13" s="93">
        <v>11</v>
      </c>
      <c r="B13" s="88" t="s">
        <v>167</v>
      </c>
      <c r="C13" s="95">
        <v>1</v>
      </c>
      <c r="D13" s="14">
        <v>1</v>
      </c>
    </row>
    <row r="14" spans="1:4" s="20" customFormat="1" ht="60">
      <c r="A14" s="93">
        <v>12</v>
      </c>
      <c r="B14" s="94" t="s">
        <v>170</v>
      </c>
      <c r="C14" s="95">
        <v>1</v>
      </c>
      <c r="D14" s="14">
        <v>1</v>
      </c>
    </row>
    <row r="15" spans="1:4" s="20" customFormat="1" ht="60">
      <c r="A15" s="93">
        <v>13</v>
      </c>
      <c r="B15" s="94" t="s">
        <v>169</v>
      </c>
      <c r="C15" s="95">
        <v>1</v>
      </c>
      <c r="D15" s="14">
        <v>4.5999999999999996</v>
      </c>
    </row>
    <row r="16" spans="1:4" ht="15.75" hidden="1">
      <c r="A16" s="137" t="s">
        <v>64</v>
      </c>
      <c r="B16" s="137"/>
      <c r="C16" s="137"/>
    </row>
    <row r="17" spans="1:3" ht="30.75" hidden="1" customHeight="1">
      <c r="A17" s="137" t="s">
        <v>72</v>
      </c>
      <c r="B17" s="137"/>
      <c r="C17" s="137"/>
    </row>
    <row r="18" spans="1:3" s="56" customFormat="1" ht="32.25" hidden="1" customHeight="1">
      <c r="A18" s="137" t="s">
        <v>73</v>
      </c>
      <c r="B18" s="137"/>
      <c r="C18" s="137"/>
    </row>
    <row r="19" spans="1:3" s="56" customFormat="1" ht="33" hidden="1" customHeight="1">
      <c r="A19" s="137" t="s">
        <v>74</v>
      </c>
      <c r="B19" s="137"/>
      <c r="C19" s="137"/>
    </row>
    <row r="20" spans="1:3" s="56" customFormat="1" ht="54" hidden="1" customHeight="1">
      <c r="A20" s="137" t="s">
        <v>65</v>
      </c>
      <c r="B20" s="137"/>
      <c r="C20" s="137"/>
    </row>
    <row r="21" spans="1:3" s="56" customFormat="1" ht="37.5" hidden="1" customHeight="1">
      <c r="A21" s="134" t="s">
        <v>128</v>
      </c>
      <c r="B21" s="134"/>
      <c r="C21" s="134"/>
    </row>
  </sheetData>
  <autoFilter ref="A2:C21">
    <filterColumn colId="2">
      <customFilters>
        <customFilter operator="notEqual" val=" "/>
      </customFilters>
    </filterColumn>
  </autoFilter>
  <mergeCells count="7">
    <mergeCell ref="A21:C21"/>
    <mergeCell ref="A1:D1"/>
    <mergeCell ref="A16:C16"/>
    <mergeCell ref="A17:C17"/>
    <mergeCell ref="A18:C18"/>
    <mergeCell ref="A19:C19"/>
    <mergeCell ref="A20:C20"/>
  </mergeCells>
  <pageMargins left="0.39370078740157483" right="0.39370078740157483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H6" sqref="H6"/>
    </sheetView>
  </sheetViews>
  <sheetFormatPr defaultRowHeight="12.75"/>
  <cols>
    <col min="1" max="1" width="5" customWidth="1"/>
    <col min="2" max="2" width="22.42578125" customWidth="1"/>
    <col min="3" max="3" width="15.85546875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3.75" customHeight="1">
      <c r="A2" s="139" t="s">
        <v>235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236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37.5" customHeight="1">
      <c r="A6" s="21">
        <v>1</v>
      </c>
      <c r="B6" s="111" t="s">
        <v>239</v>
      </c>
      <c r="C6" s="21" t="s">
        <v>210</v>
      </c>
      <c r="D6" s="21" t="s">
        <v>203</v>
      </c>
      <c r="E6" s="21">
        <v>93</v>
      </c>
      <c r="F6" s="21">
        <v>94</v>
      </c>
      <c r="G6" s="21">
        <v>101</v>
      </c>
      <c r="H6" s="52">
        <v>4448.8999999999996</v>
      </c>
      <c r="I6" s="52">
        <v>4249.5</v>
      </c>
      <c r="J6" s="21">
        <v>96</v>
      </c>
    </row>
    <row r="7" spans="1:10" ht="38.25">
      <c r="A7" s="54" t="s">
        <v>237</v>
      </c>
      <c r="B7" s="111" t="s">
        <v>240</v>
      </c>
      <c r="C7" s="21" t="s">
        <v>210</v>
      </c>
      <c r="D7" s="21" t="s">
        <v>203</v>
      </c>
      <c r="E7" s="21">
        <v>30</v>
      </c>
      <c r="F7" s="21">
        <v>30</v>
      </c>
      <c r="G7" s="21">
        <v>100</v>
      </c>
      <c r="H7" s="52">
        <v>561.29999999999995</v>
      </c>
      <c r="I7" s="52">
        <v>841.3</v>
      </c>
      <c r="J7" s="21">
        <v>150</v>
      </c>
    </row>
    <row r="8" spans="1:10" ht="38.25">
      <c r="A8" s="54" t="s">
        <v>238</v>
      </c>
      <c r="B8" s="111" t="s">
        <v>241</v>
      </c>
      <c r="C8" s="21" t="s">
        <v>210</v>
      </c>
      <c r="D8" s="21" t="s">
        <v>203</v>
      </c>
      <c r="E8" s="21">
        <v>32</v>
      </c>
      <c r="F8" s="21">
        <v>38</v>
      </c>
      <c r="G8" s="21">
        <v>118.8</v>
      </c>
      <c r="H8" s="52">
        <v>870.7</v>
      </c>
      <c r="I8" s="52">
        <v>1096</v>
      </c>
      <c r="J8" s="21">
        <v>125.9</v>
      </c>
    </row>
    <row r="9" spans="1:10">
      <c r="A9" s="112"/>
      <c r="B9" s="113"/>
      <c r="C9" s="113"/>
      <c r="D9" s="113"/>
      <c r="E9" s="113"/>
      <c r="F9" s="113"/>
      <c r="G9" s="113"/>
      <c r="H9" s="113"/>
      <c r="I9" s="113"/>
      <c r="J9" s="113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2" sqref="B12"/>
    </sheetView>
  </sheetViews>
  <sheetFormatPr defaultRowHeight="12.75"/>
  <cols>
    <col min="1" max="1" width="5" customWidth="1"/>
    <col min="2" max="2" width="27" customWidth="1"/>
    <col min="3" max="3" width="16.140625" customWidth="1"/>
    <col min="4" max="4" width="11.28515625" customWidth="1"/>
    <col min="5" max="5" width="10.7109375" customWidth="1"/>
    <col min="6" max="6" width="11.5703125" customWidth="1"/>
    <col min="7" max="7" width="10.140625" customWidth="1"/>
    <col min="8" max="8" width="11.140625" customWidth="1"/>
    <col min="9" max="9" width="12.7109375" customWidth="1"/>
    <col min="10" max="10" width="13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0.75" customHeight="1">
      <c r="A2" s="139" t="s">
        <v>207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184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25.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63.75">
      <c r="A6" s="21">
        <v>1</v>
      </c>
      <c r="B6" s="111" t="s">
        <v>208</v>
      </c>
      <c r="C6" s="114"/>
      <c r="D6" s="114"/>
      <c r="E6" s="21"/>
      <c r="F6" s="21"/>
      <c r="G6" s="21"/>
      <c r="H6" s="52">
        <v>61</v>
      </c>
      <c r="I6" s="52">
        <v>32.9</v>
      </c>
      <c r="J6" s="21">
        <v>53.9</v>
      </c>
    </row>
    <row r="7" spans="1:10" ht="25.5">
      <c r="A7" s="54" t="s">
        <v>218</v>
      </c>
      <c r="B7" s="110" t="s">
        <v>57</v>
      </c>
      <c r="C7" s="21" t="s">
        <v>210</v>
      </c>
      <c r="D7" s="21" t="s">
        <v>203</v>
      </c>
      <c r="E7" s="21">
        <v>337</v>
      </c>
      <c r="F7" s="21">
        <v>272</v>
      </c>
      <c r="G7" s="21">
        <v>80.7</v>
      </c>
      <c r="H7" s="52"/>
      <c r="I7" s="52"/>
      <c r="J7" s="21"/>
    </row>
    <row r="8" spans="1:10" ht="25.5">
      <c r="A8" s="54" t="s">
        <v>219</v>
      </c>
      <c r="B8" s="110" t="s">
        <v>58</v>
      </c>
      <c r="C8" s="21" t="s">
        <v>210</v>
      </c>
      <c r="D8" s="21" t="s">
        <v>203</v>
      </c>
      <c r="E8" s="21">
        <v>129</v>
      </c>
      <c r="F8" s="21">
        <v>110</v>
      </c>
      <c r="G8" s="21">
        <v>85.2</v>
      </c>
      <c r="H8" s="52"/>
      <c r="I8" s="52"/>
      <c r="J8" s="21"/>
    </row>
    <row r="9" spans="1:10" ht="25.5">
      <c r="A9" s="54" t="s">
        <v>217</v>
      </c>
      <c r="B9" s="110" t="s">
        <v>60</v>
      </c>
      <c r="C9" s="21" t="s">
        <v>210</v>
      </c>
      <c r="D9" s="21" t="s">
        <v>203</v>
      </c>
      <c r="E9" s="21">
        <v>21</v>
      </c>
      <c r="F9" s="21">
        <v>16</v>
      </c>
      <c r="G9" s="21">
        <v>76.2</v>
      </c>
      <c r="H9" s="52"/>
      <c r="I9" s="52"/>
      <c r="J9" s="21"/>
    </row>
    <row r="10" spans="1:10" ht="25.5">
      <c r="A10" s="54" t="s">
        <v>220</v>
      </c>
      <c r="B10" s="110" t="s">
        <v>59</v>
      </c>
      <c r="C10" s="21" t="s">
        <v>210</v>
      </c>
      <c r="D10" s="21" t="s">
        <v>203</v>
      </c>
      <c r="E10" s="21">
        <v>84</v>
      </c>
      <c r="F10" s="21">
        <v>82</v>
      </c>
      <c r="G10" s="21">
        <v>97.6</v>
      </c>
      <c r="H10" s="52"/>
      <c r="I10" s="52"/>
      <c r="J10" s="21"/>
    </row>
    <row r="11" spans="1:10" ht="25.5">
      <c r="A11" s="54" t="s">
        <v>221</v>
      </c>
      <c r="B11" s="110" t="s">
        <v>147</v>
      </c>
      <c r="C11" s="21" t="s">
        <v>210</v>
      </c>
      <c r="D11" s="21" t="s">
        <v>203</v>
      </c>
      <c r="E11" s="21">
        <v>0</v>
      </c>
      <c r="F11" s="21">
        <v>4</v>
      </c>
      <c r="G11" s="21" t="s">
        <v>213</v>
      </c>
      <c r="H11" s="52"/>
      <c r="I11" s="52"/>
      <c r="J11" s="21"/>
    </row>
    <row r="12" spans="1:10" ht="67.5" customHeight="1">
      <c r="A12" s="21">
        <v>2</v>
      </c>
      <c r="B12" s="111" t="s">
        <v>209</v>
      </c>
      <c r="C12" s="21"/>
      <c r="D12" s="21"/>
      <c r="E12" s="21"/>
      <c r="F12" s="21"/>
      <c r="G12" s="21"/>
      <c r="H12" s="52">
        <v>239</v>
      </c>
      <c r="I12" s="52">
        <v>217.5</v>
      </c>
      <c r="J12" s="21">
        <v>91</v>
      </c>
    </row>
    <row r="13" spans="1:10" ht="25.5">
      <c r="A13" s="54" t="s">
        <v>214</v>
      </c>
      <c r="B13" s="110" t="s">
        <v>211</v>
      </c>
      <c r="C13" s="21" t="s">
        <v>210</v>
      </c>
      <c r="D13" s="21" t="s">
        <v>203</v>
      </c>
      <c r="E13" s="21">
        <v>496</v>
      </c>
      <c r="F13" s="21">
        <v>494</v>
      </c>
      <c r="G13" s="21">
        <v>99.6</v>
      </c>
      <c r="H13" s="110"/>
      <c r="I13" s="110"/>
      <c r="J13" s="110"/>
    </row>
    <row r="14" spans="1:10" ht="25.5">
      <c r="A14" s="54" t="s">
        <v>215</v>
      </c>
      <c r="B14" s="110" t="s">
        <v>212</v>
      </c>
      <c r="C14" s="21" t="s">
        <v>210</v>
      </c>
      <c r="D14" s="21" t="s">
        <v>203</v>
      </c>
      <c r="E14" s="21">
        <v>353</v>
      </c>
      <c r="F14" s="21">
        <v>318</v>
      </c>
      <c r="G14" s="21">
        <v>90.1</v>
      </c>
      <c r="H14" s="110"/>
      <c r="I14" s="110"/>
      <c r="J14" s="110"/>
    </row>
    <row r="15" spans="1:10" ht="25.5">
      <c r="A15" s="54" t="s">
        <v>216</v>
      </c>
      <c r="B15" s="110" t="s">
        <v>56</v>
      </c>
      <c r="C15" s="21" t="s">
        <v>210</v>
      </c>
      <c r="D15" s="21" t="s">
        <v>203</v>
      </c>
      <c r="E15" s="21">
        <v>156</v>
      </c>
      <c r="F15" s="21">
        <v>134</v>
      </c>
      <c r="G15" s="21">
        <v>92.9</v>
      </c>
      <c r="H15" s="110"/>
      <c r="I15" s="110"/>
      <c r="J15" s="110"/>
    </row>
    <row r="16" spans="1:10" ht="25.5">
      <c r="A16" s="54" t="s">
        <v>222</v>
      </c>
      <c r="B16" s="110" t="s">
        <v>55</v>
      </c>
      <c r="C16" s="21" t="s">
        <v>210</v>
      </c>
      <c r="D16" s="21" t="s">
        <v>203</v>
      </c>
      <c r="E16" s="21">
        <v>69</v>
      </c>
      <c r="F16" s="21">
        <v>62</v>
      </c>
      <c r="G16" s="21">
        <v>89.9</v>
      </c>
      <c r="H16" s="110"/>
      <c r="I16" s="110"/>
      <c r="J16" s="110"/>
    </row>
    <row r="17" spans="1:10" ht="25.5">
      <c r="A17" s="54" t="s">
        <v>223</v>
      </c>
      <c r="B17" s="110" t="s">
        <v>54</v>
      </c>
      <c r="C17" s="21" t="s">
        <v>210</v>
      </c>
      <c r="D17" s="21" t="s">
        <v>203</v>
      </c>
      <c r="E17" s="21">
        <v>76</v>
      </c>
      <c r="F17" s="21">
        <v>68</v>
      </c>
      <c r="G17" s="21">
        <v>89.5</v>
      </c>
      <c r="H17" s="110"/>
      <c r="I17" s="110"/>
      <c r="J17" s="110"/>
    </row>
    <row r="18" spans="1:10" ht="25.5">
      <c r="A18" s="54" t="s">
        <v>224</v>
      </c>
      <c r="B18" s="110" t="s">
        <v>146</v>
      </c>
      <c r="C18" s="126" t="s">
        <v>210</v>
      </c>
      <c r="D18" s="126" t="s">
        <v>203</v>
      </c>
      <c r="E18" s="126">
        <v>0</v>
      </c>
      <c r="F18" s="126">
        <v>22</v>
      </c>
      <c r="G18" s="116" t="s">
        <v>213</v>
      </c>
      <c r="H18" s="110"/>
      <c r="I18" s="110"/>
      <c r="J18" s="110"/>
    </row>
    <row r="19" spans="1:10">
      <c r="A19" s="130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12"/>
      <c r="B20" s="113"/>
      <c r="C20" s="113"/>
      <c r="D20" s="113"/>
      <c r="E20" s="113"/>
      <c r="F20" s="113"/>
      <c r="G20" s="113"/>
      <c r="H20" s="113"/>
      <c r="I20" s="113"/>
      <c r="J20" s="113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E6" sqref="E6"/>
    </sheetView>
  </sheetViews>
  <sheetFormatPr defaultRowHeight="12.75"/>
  <cols>
    <col min="1" max="1" width="5" customWidth="1"/>
    <col min="2" max="2" width="24" customWidth="1"/>
    <col min="3" max="3" width="16.5703125" customWidth="1"/>
    <col min="4" max="4" width="10.85546875" customWidth="1"/>
    <col min="5" max="5" width="11.140625" customWidth="1"/>
    <col min="6" max="6" width="10.7109375" customWidth="1"/>
    <col min="7" max="7" width="10.85546875" customWidth="1"/>
    <col min="8" max="8" width="10.28515625" customWidth="1"/>
    <col min="9" max="9" width="13" customWidth="1"/>
    <col min="10" max="10" width="12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225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226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25.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30" customHeight="1">
      <c r="A6" s="21">
        <v>1</v>
      </c>
      <c r="B6" s="51" t="s">
        <v>227</v>
      </c>
      <c r="C6" s="21" t="s">
        <v>210</v>
      </c>
      <c r="D6" s="21" t="s">
        <v>203</v>
      </c>
      <c r="E6" s="21">
        <v>950</v>
      </c>
      <c r="F6" s="21">
        <v>910</v>
      </c>
      <c r="G6" s="21">
        <v>95.7</v>
      </c>
      <c r="H6" s="52">
        <v>3298.5</v>
      </c>
      <c r="I6" s="52">
        <v>2890.8</v>
      </c>
      <c r="J6" s="21">
        <v>87.6</v>
      </c>
    </row>
    <row r="7" spans="1:10" ht="25.5">
      <c r="A7" s="54" t="s">
        <v>218</v>
      </c>
      <c r="B7" s="51" t="s">
        <v>228</v>
      </c>
      <c r="C7" s="21" t="s">
        <v>210</v>
      </c>
      <c r="D7" s="21" t="s">
        <v>203</v>
      </c>
      <c r="E7" s="21">
        <v>747</v>
      </c>
      <c r="F7" s="21">
        <v>619</v>
      </c>
      <c r="G7" s="21">
        <v>82.8</v>
      </c>
      <c r="H7" s="52">
        <v>1706.9</v>
      </c>
      <c r="I7" s="52">
        <v>1328.9</v>
      </c>
      <c r="J7" s="21">
        <v>77.900000000000006</v>
      </c>
    </row>
    <row r="8" spans="1:10" ht="25.5">
      <c r="A8" s="54" t="s">
        <v>219</v>
      </c>
      <c r="B8" s="51" t="s">
        <v>229</v>
      </c>
      <c r="C8" s="21" t="s">
        <v>210</v>
      </c>
      <c r="D8" s="21" t="s">
        <v>203</v>
      </c>
      <c r="E8" s="21">
        <v>28</v>
      </c>
      <c r="F8" s="21">
        <v>36</v>
      </c>
      <c r="G8" s="21">
        <v>128.5</v>
      </c>
      <c r="H8" s="52">
        <v>288.39999999999998</v>
      </c>
      <c r="I8" s="52">
        <v>288.39999999999998</v>
      </c>
      <c r="J8" s="21">
        <v>100</v>
      </c>
    </row>
    <row r="9" spans="1:10" ht="25.5">
      <c r="A9" s="54" t="s">
        <v>217</v>
      </c>
      <c r="B9" s="51" t="s">
        <v>230</v>
      </c>
      <c r="C9" s="21" t="s">
        <v>210</v>
      </c>
      <c r="D9" s="21" t="s">
        <v>203</v>
      </c>
      <c r="E9" s="21">
        <v>105</v>
      </c>
      <c r="F9" s="21">
        <v>124</v>
      </c>
      <c r="G9" s="21">
        <v>118</v>
      </c>
      <c r="H9" s="52">
        <v>597.6</v>
      </c>
      <c r="I9" s="52">
        <v>597.6</v>
      </c>
      <c r="J9" s="21">
        <v>100</v>
      </c>
    </row>
    <row r="10" spans="1:10" ht="25.5">
      <c r="A10" s="54" t="s">
        <v>220</v>
      </c>
      <c r="B10" s="51" t="s">
        <v>231</v>
      </c>
      <c r="C10" s="21" t="s">
        <v>210</v>
      </c>
      <c r="D10" s="21" t="s">
        <v>203</v>
      </c>
      <c r="E10" s="21">
        <v>15</v>
      </c>
      <c r="F10" s="21">
        <v>17</v>
      </c>
      <c r="G10" s="21">
        <v>113.3</v>
      </c>
      <c r="H10" s="52">
        <v>238.5</v>
      </c>
      <c r="I10" s="52">
        <v>238.5</v>
      </c>
      <c r="J10" s="21">
        <v>100</v>
      </c>
    </row>
    <row r="11" spans="1:10" ht="25.5">
      <c r="A11" s="54" t="s">
        <v>221</v>
      </c>
      <c r="B11" s="51" t="s">
        <v>232</v>
      </c>
      <c r="C11" s="21" t="s">
        <v>210</v>
      </c>
      <c r="D11" s="21" t="s">
        <v>203</v>
      </c>
      <c r="E11" s="21">
        <v>10</v>
      </c>
      <c r="F11" s="21">
        <v>73</v>
      </c>
      <c r="G11" s="21">
        <v>730</v>
      </c>
      <c r="H11" s="52">
        <v>364.9</v>
      </c>
      <c r="I11" s="52">
        <v>364.9</v>
      </c>
      <c r="J11" s="21">
        <v>100</v>
      </c>
    </row>
    <row r="12" spans="1:10" ht="26.25" customHeight="1">
      <c r="A12" s="21" t="s">
        <v>233</v>
      </c>
      <c r="B12" s="51" t="s">
        <v>234</v>
      </c>
      <c r="C12" s="21" t="s">
        <v>210</v>
      </c>
      <c r="D12" s="21" t="s">
        <v>203</v>
      </c>
      <c r="E12" s="21">
        <v>45</v>
      </c>
      <c r="F12" s="21">
        <v>41</v>
      </c>
      <c r="G12" s="21">
        <v>91.1</v>
      </c>
      <c r="H12" s="52">
        <v>102.2</v>
      </c>
      <c r="I12" s="52">
        <v>72.5</v>
      </c>
      <c r="J12" s="21">
        <v>70.900000000000006</v>
      </c>
    </row>
    <row r="13" spans="1:10">
      <c r="A13" s="112"/>
      <c r="B13" s="113"/>
      <c r="C13" s="113"/>
      <c r="D13" s="113"/>
      <c r="E13" s="113"/>
      <c r="F13" s="113"/>
      <c r="G13" s="113"/>
      <c r="H13" s="113"/>
      <c r="I13" s="113"/>
      <c r="J13" s="113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F10" sqref="F10"/>
    </sheetView>
  </sheetViews>
  <sheetFormatPr defaultRowHeight="12.75"/>
  <cols>
    <col min="1" max="1" width="6.140625" customWidth="1"/>
    <col min="2" max="2" width="22.85546875" customWidth="1"/>
    <col min="3" max="3" width="13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174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184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25.5">
      <c r="A6" s="21">
        <v>1</v>
      </c>
      <c r="B6" s="111" t="s">
        <v>204</v>
      </c>
      <c r="C6" s="21" t="s">
        <v>206</v>
      </c>
      <c r="D6" s="21" t="s">
        <v>203</v>
      </c>
      <c r="E6" s="21">
        <v>116</v>
      </c>
      <c r="F6" s="21">
        <v>105</v>
      </c>
      <c r="G6" s="21">
        <v>90.5</v>
      </c>
      <c r="H6" s="52">
        <v>3187.7</v>
      </c>
      <c r="I6" s="52">
        <v>3724</v>
      </c>
      <c r="J6" s="21">
        <v>116.8</v>
      </c>
    </row>
    <row r="7" spans="1:10" ht="57.75" customHeight="1">
      <c r="A7" s="21">
        <v>2</v>
      </c>
      <c r="B7" s="111" t="s">
        <v>205</v>
      </c>
      <c r="C7" s="21" t="s">
        <v>206</v>
      </c>
      <c r="D7" s="21" t="s">
        <v>203</v>
      </c>
      <c r="E7" s="21">
        <v>146</v>
      </c>
      <c r="F7" s="21">
        <v>146</v>
      </c>
      <c r="G7" s="21">
        <v>100</v>
      </c>
      <c r="H7" s="52">
        <v>4250</v>
      </c>
      <c r="I7" s="52">
        <v>3966.5</v>
      </c>
      <c r="J7" s="21">
        <v>93.3</v>
      </c>
    </row>
    <row r="8" spans="1:10">
      <c r="A8" s="112"/>
      <c r="B8" s="113"/>
      <c r="C8" s="113"/>
      <c r="D8" s="113"/>
      <c r="E8" s="113"/>
      <c r="F8" s="113"/>
      <c r="G8" s="113"/>
      <c r="H8" s="113"/>
      <c r="I8" s="113"/>
      <c r="J8" s="113"/>
    </row>
    <row r="9" spans="1:10">
      <c r="A9" s="112"/>
      <c r="B9" s="113"/>
      <c r="C9" s="113"/>
      <c r="D9" s="113"/>
      <c r="E9" s="113"/>
      <c r="F9" s="113"/>
      <c r="G9" s="113"/>
      <c r="H9" s="113"/>
      <c r="I9" s="113"/>
      <c r="J9" s="113"/>
    </row>
    <row r="10" spans="1:10">
      <c r="A10" s="112"/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>
      <c r="A11" s="112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>
      <c r="A12" s="112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>
      <c r="A13" s="112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>
      <c r="A14" s="112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>
      <c r="A15" s="112"/>
      <c r="B15" s="113"/>
      <c r="C15" s="113"/>
      <c r="D15" s="113"/>
      <c r="E15" s="113"/>
      <c r="F15" s="113"/>
      <c r="G15" s="113"/>
      <c r="H15" s="113"/>
      <c r="I15" s="113"/>
      <c r="J15" s="113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K1" sqref="K1"/>
    </sheetView>
  </sheetViews>
  <sheetFormatPr defaultRowHeight="12.75"/>
  <cols>
    <col min="1" max="1" width="6.140625" customWidth="1"/>
    <col min="2" max="2" width="23.140625" customWidth="1"/>
    <col min="3" max="3" width="16" customWidth="1"/>
    <col min="4" max="4" width="9.7109375" customWidth="1"/>
    <col min="6" max="6" width="9.5703125" customWidth="1"/>
    <col min="7" max="7" width="8.7109375" customWidth="1"/>
    <col min="8" max="8" width="10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142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184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30" customHeight="1">
      <c r="A6" s="21">
        <v>1</v>
      </c>
      <c r="B6" s="51" t="s">
        <v>193</v>
      </c>
      <c r="C6" s="21" t="s">
        <v>202</v>
      </c>
      <c r="D6" s="21" t="s">
        <v>203</v>
      </c>
      <c r="E6" s="21">
        <v>74</v>
      </c>
      <c r="F6" s="21">
        <v>68</v>
      </c>
      <c r="G6" s="21">
        <v>91.9</v>
      </c>
      <c r="H6" s="52">
        <v>2863</v>
      </c>
      <c r="I6" s="52">
        <v>2863</v>
      </c>
      <c r="J6" s="21">
        <v>100</v>
      </c>
    </row>
    <row r="7" spans="1:10" ht="40.5" customHeight="1">
      <c r="A7" s="21">
        <v>2</v>
      </c>
      <c r="B7" s="51" t="s">
        <v>194</v>
      </c>
      <c r="C7" s="21" t="s">
        <v>202</v>
      </c>
      <c r="D7" s="21" t="s">
        <v>203</v>
      </c>
      <c r="E7" s="21">
        <v>64</v>
      </c>
      <c r="F7" s="21">
        <v>62</v>
      </c>
      <c r="G7" s="21">
        <v>96.9</v>
      </c>
      <c r="H7" s="52">
        <v>1662.5</v>
      </c>
      <c r="I7" s="52">
        <v>1662.5</v>
      </c>
      <c r="J7" s="21">
        <v>100</v>
      </c>
    </row>
    <row r="8" spans="1:10" ht="41.25" customHeight="1">
      <c r="A8" s="21">
        <v>3</v>
      </c>
      <c r="B8" s="51" t="s">
        <v>201</v>
      </c>
      <c r="C8" s="21" t="s">
        <v>202</v>
      </c>
      <c r="D8" s="21" t="s">
        <v>203</v>
      </c>
      <c r="E8" s="21">
        <v>145</v>
      </c>
      <c r="F8" s="21">
        <v>201</v>
      </c>
      <c r="G8" s="21">
        <v>138.6</v>
      </c>
      <c r="H8" s="52">
        <v>1736</v>
      </c>
      <c r="I8" s="52">
        <v>2025.2</v>
      </c>
      <c r="J8" s="21">
        <v>116.7</v>
      </c>
    </row>
    <row r="9" spans="1:10" ht="38.25">
      <c r="A9" s="21">
        <v>4</v>
      </c>
      <c r="B9" s="51" t="s">
        <v>195</v>
      </c>
      <c r="C9" s="21" t="s">
        <v>202</v>
      </c>
      <c r="D9" s="21" t="s">
        <v>203</v>
      </c>
      <c r="E9" s="21">
        <v>342</v>
      </c>
      <c r="F9" s="21">
        <v>339</v>
      </c>
      <c r="G9" s="21">
        <v>99.1</v>
      </c>
      <c r="H9" s="52">
        <v>3010.6</v>
      </c>
      <c r="I9" s="52">
        <v>3010.6</v>
      </c>
      <c r="J9" s="21">
        <v>100</v>
      </c>
    </row>
    <row r="10" spans="1:10" ht="25.5">
      <c r="A10" s="21">
        <v>5</v>
      </c>
      <c r="B10" s="51" t="s">
        <v>196</v>
      </c>
      <c r="C10" s="21" t="s">
        <v>202</v>
      </c>
      <c r="D10" s="21" t="s">
        <v>203</v>
      </c>
      <c r="E10" s="21">
        <v>121</v>
      </c>
      <c r="F10" s="21">
        <v>110</v>
      </c>
      <c r="G10" s="21">
        <v>90.9</v>
      </c>
      <c r="H10" s="52">
        <v>2745.7</v>
      </c>
      <c r="I10" s="52">
        <v>2745.7</v>
      </c>
      <c r="J10" s="21">
        <v>100</v>
      </c>
    </row>
    <row r="11" spans="1:10" ht="38.25">
      <c r="A11" s="21">
        <v>6</v>
      </c>
      <c r="B11" s="51" t="s">
        <v>197</v>
      </c>
      <c r="C11" s="21" t="s">
        <v>202</v>
      </c>
      <c r="D11" s="21" t="s">
        <v>203</v>
      </c>
      <c r="E11" s="21">
        <v>80</v>
      </c>
      <c r="F11" s="21">
        <v>82</v>
      </c>
      <c r="G11" s="21">
        <v>102.5</v>
      </c>
      <c r="H11" s="52">
        <v>2304</v>
      </c>
      <c r="I11" s="52">
        <v>2331.5</v>
      </c>
      <c r="J11" s="21">
        <v>101.2</v>
      </c>
    </row>
    <row r="12" spans="1:10" ht="25.5">
      <c r="A12" s="21">
        <v>7</v>
      </c>
      <c r="B12" s="51" t="s">
        <v>198</v>
      </c>
      <c r="C12" s="21" t="s">
        <v>202</v>
      </c>
      <c r="D12" s="21" t="s">
        <v>203</v>
      </c>
      <c r="E12" s="21">
        <v>17</v>
      </c>
      <c r="F12" s="21">
        <v>16</v>
      </c>
      <c r="G12" s="21">
        <v>94.1</v>
      </c>
      <c r="H12" s="52">
        <v>727.6</v>
      </c>
      <c r="I12" s="52">
        <v>727.6</v>
      </c>
      <c r="J12" s="21">
        <v>100</v>
      </c>
    </row>
    <row r="13" spans="1:10" ht="38.25">
      <c r="A13" s="21">
        <v>8</v>
      </c>
      <c r="B13" s="51" t="s">
        <v>199</v>
      </c>
      <c r="C13" s="21" t="s">
        <v>202</v>
      </c>
      <c r="D13" s="21" t="s">
        <v>203</v>
      </c>
      <c r="E13" s="21">
        <v>173</v>
      </c>
      <c r="F13" s="21">
        <v>494</v>
      </c>
      <c r="G13" s="21">
        <v>104.4</v>
      </c>
      <c r="H13" s="52">
        <v>3464.4</v>
      </c>
      <c r="I13" s="52">
        <v>3592.3</v>
      </c>
      <c r="J13" s="21">
        <v>100</v>
      </c>
    </row>
    <row r="14" spans="1:10" ht="38.25">
      <c r="A14" s="21">
        <v>9</v>
      </c>
      <c r="B14" s="51" t="s">
        <v>200</v>
      </c>
      <c r="C14" s="21" t="s">
        <v>202</v>
      </c>
      <c r="D14" s="21" t="s">
        <v>203</v>
      </c>
      <c r="E14" s="21">
        <v>370</v>
      </c>
      <c r="F14" s="21">
        <v>346</v>
      </c>
      <c r="G14" s="21">
        <v>93.5</v>
      </c>
      <c r="H14" s="52">
        <v>3087.5</v>
      </c>
      <c r="I14" s="52">
        <v>3087.5</v>
      </c>
      <c r="J14" s="21">
        <v>100</v>
      </c>
    </row>
    <row r="15" spans="1:10">
      <c r="A15" s="112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>
      <c r="A16" s="112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>
      <c r="A17" s="112"/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>
      <c r="A18" s="112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>
      <c r="A19" s="112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12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>
      <c r="A21" s="112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0">
      <c r="A22" s="112"/>
      <c r="B22" s="113"/>
      <c r="C22" s="113"/>
      <c r="D22" s="113"/>
      <c r="E22" s="113"/>
      <c r="F22" s="113"/>
      <c r="G22" s="113"/>
      <c r="H22" s="113"/>
      <c r="I22" s="113"/>
      <c r="J22" s="113"/>
    </row>
  </sheetData>
  <mergeCells count="7">
    <mergeCell ref="A1:J1"/>
    <mergeCell ref="A2:J2"/>
    <mergeCell ref="A3:J3"/>
    <mergeCell ref="C4:G4"/>
    <mergeCell ref="A4:A5"/>
    <mergeCell ref="B4:B5"/>
    <mergeCell ref="H4:J4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0"/>
  <sheetViews>
    <sheetView topLeftCell="A7" workbookViewId="0">
      <selection activeCell="E120" sqref="E120:E128"/>
    </sheetView>
  </sheetViews>
  <sheetFormatPr defaultRowHeight="15"/>
  <cols>
    <col min="1" max="1" width="3.42578125" style="7" customWidth="1"/>
    <col min="2" max="2" width="74.5703125" style="49" customWidth="1"/>
    <col min="3" max="3" width="25" style="7" customWidth="1"/>
    <col min="4" max="4" width="16" style="7" customWidth="1"/>
    <col min="5" max="5" width="15.7109375" style="82" customWidth="1"/>
    <col min="6" max="16384" width="9.140625" style="1"/>
  </cols>
  <sheetData>
    <row r="1" spans="1:5">
      <c r="A1" s="159" t="s">
        <v>141</v>
      </c>
      <c r="B1" s="159"/>
      <c r="C1" s="159"/>
      <c r="D1" s="159"/>
      <c r="E1" s="159"/>
    </row>
    <row r="2" spans="1:5" s="5" customFormat="1" ht="14.25" customHeight="1">
      <c r="A2" s="160" t="s">
        <v>145</v>
      </c>
      <c r="B2" s="160"/>
      <c r="C2" s="160"/>
      <c r="D2" s="160"/>
      <c r="E2" s="160"/>
    </row>
    <row r="3" spans="1:5" s="4" customFormat="1" ht="103.5">
      <c r="A3" s="2">
        <v>1</v>
      </c>
      <c r="B3" s="79" t="s">
        <v>142</v>
      </c>
      <c r="C3" s="2" t="s">
        <v>45</v>
      </c>
      <c r="D3" s="2" t="s">
        <v>159</v>
      </c>
      <c r="E3" s="2" t="s">
        <v>148</v>
      </c>
    </row>
    <row r="4" spans="1:5" s="4" customFormat="1">
      <c r="A4" s="83"/>
      <c r="B4" s="79" t="s">
        <v>54</v>
      </c>
      <c r="C4" s="80">
        <f>3414.932*100/3414.932</f>
        <v>99.999999999999986</v>
      </c>
      <c r="D4" s="80">
        <v>91.9</v>
      </c>
      <c r="E4" s="2">
        <v>0</v>
      </c>
    </row>
    <row r="5" spans="1:5" s="4" customFormat="1">
      <c r="A5" s="83"/>
      <c r="B5" s="40" t="s">
        <v>55</v>
      </c>
      <c r="C5" s="80">
        <f>1520.416*100/1520.416</f>
        <v>100.00000000000001</v>
      </c>
      <c r="D5" s="80">
        <v>96.9</v>
      </c>
      <c r="E5" s="2">
        <v>0</v>
      </c>
    </row>
    <row r="6" spans="1:5" s="4" customFormat="1">
      <c r="A6" s="83"/>
      <c r="B6" s="40" t="s">
        <v>56</v>
      </c>
      <c r="C6" s="80">
        <v>116.7</v>
      </c>
      <c r="D6" s="80">
        <v>138.6</v>
      </c>
      <c r="E6" s="2">
        <v>1</v>
      </c>
    </row>
    <row r="7" spans="1:5" s="4" customFormat="1">
      <c r="A7" s="83"/>
      <c r="B7" s="40" t="s">
        <v>57</v>
      </c>
      <c r="C7" s="80">
        <f>3589.21*100/3589.21</f>
        <v>100</v>
      </c>
      <c r="D7" s="80">
        <v>99.1</v>
      </c>
      <c r="E7" s="2">
        <v>0</v>
      </c>
    </row>
    <row r="8" spans="1:5" s="4" customFormat="1">
      <c r="A8" s="83"/>
      <c r="B8" s="41" t="s">
        <v>58</v>
      </c>
      <c r="C8" s="80">
        <f>2889.836*100/2889.836</f>
        <v>100</v>
      </c>
      <c r="D8" s="80">
        <v>90.9</v>
      </c>
      <c r="E8" s="2">
        <v>0</v>
      </c>
    </row>
    <row r="9" spans="1:5" s="4" customFormat="1">
      <c r="A9" s="83"/>
      <c r="B9" s="40" t="s">
        <v>59</v>
      </c>
      <c r="C9" s="80">
        <v>101.2</v>
      </c>
      <c r="D9" s="80">
        <v>102.5</v>
      </c>
      <c r="E9" s="2">
        <v>1</v>
      </c>
    </row>
    <row r="10" spans="1:5" s="4" customFormat="1">
      <c r="A10" s="83"/>
      <c r="B10" s="40" t="s">
        <v>60</v>
      </c>
      <c r="C10" s="80">
        <f>(382.9329+0.2+7+144.126+0.15+0.001)*100/534.4</f>
        <v>100.00185254491018</v>
      </c>
      <c r="D10" s="80">
        <v>94.1</v>
      </c>
      <c r="E10" s="2">
        <v>0</v>
      </c>
    </row>
    <row r="11" spans="1:5" s="4" customFormat="1">
      <c r="A11" s="83"/>
      <c r="B11" s="40" t="s">
        <v>61</v>
      </c>
      <c r="C11" s="80">
        <f>4010.057*100/4010.057</f>
        <v>100</v>
      </c>
      <c r="D11" s="80">
        <v>104.4</v>
      </c>
      <c r="E11" s="2">
        <v>5</v>
      </c>
    </row>
    <row r="12" spans="1:5" s="4" customFormat="1">
      <c r="A12" s="83"/>
      <c r="B12" s="40" t="s">
        <v>62</v>
      </c>
      <c r="C12" s="80">
        <f>2409.979*100/2409.979</f>
        <v>100</v>
      </c>
      <c r="D12" s="80">
        <v>93.5</v>
      </c>
      <c r="E12" s="2">
        <v>0</v>
      </c>
    </row>
    <row r="13" spans="1:5" s="27" customFormat="1" ht="26.25" customHeight="1">
      <c r="A13" s="78"/>
      <c r="B13" s="98" t="s">
        <v>68</v>
      </c>
      <c r="C13" s="97">
        <v>22045933.350000001</v>
      </c>
      <c r="D13" s="24">
        <v>2010</v>
      </c>
      <c r="E13" s="107">
        <f>(E4+E5+E6+E7+E8+E9+E10+E11+E12)/9</f>
        <v>0.77777777777777779</v>
      </c>
    </row>
    <row r="14" spans="1:5" s="27" customFormat="1" ht="13.5" customHeight="1">
      <c r="A14" s="157" t="s">
        <v>145</v>
      </c>
      <c r="B14" s="158"/>
      <c r="C14" s="158"/>
      <c r="D14" s="158"/>
      <c r="E14" s="161"/>
    </row>
    <row r="15" spans="1:5" ht="101.25" customHeight="1">
      <c r="A15" s="77">
        <v>2</v>
      </c>
      <c r="B15" s="38" t="s">
        <v>143</v>
      </c>
      <c r="C15" s="2" t="s">
        <v>149</v>
      </c>
      <c r="D15" s="2" t="s">
        <v>52</v>
      </c>
      <c r="E15" s="2" t="s">
        <v>148</v>
      </c>
    </row>
    <row r="16" spans="1:5" ht="18.75" customHeight="1">
      <c r="A16" s="77"/>
      <c r="B16" s="38" t="s">
        <v>144</v>
      </c>
      <c r="C16" s="80">
        <v>116.8</v>
      </c>
      <c r="D16" s="2">
        <v>90.5</v>
      </c>
      <c r="E16" s="81">
        <v>0</v>
      </c>
    </row>
    <row r="17" spans="1:5" ht="18.75" customHeight="1">
      <c r="A17" s="77"/>
      <c r="B17" s="38" t="s">
        <v>51</v>
      </c>
      <c r="C17" s="80">
        <v>93.3</v>
      </c>
      <c r="D17" s="2">
        <f>143*100/143</f>
        <v>100</v>
      </c>
      <c r="E17" s="81">
        <v>0</v>
      </c>
    </row>
    <row r="18" spans="1:5" s="27" customFormat="1" ht="18.75" customHeight="1">
      <c r="A18" s="78"/>
      <c r="B18" s="98" t="s">
        <v>68</v>
      </c>
      <c r="C18" s="97">
        <v>7690481.6799999997</v>
      </c>
      <c r="D18" s="78">
        <v>251</v>
      </c>
      <c r="E18" s="107">
        <f>(E16+E17)/2</f>
        <v>0</v>
      </c>
    </row>
    <row r="19" spans="1:5" s="27" customFormat="1" ht="18.75" customHeight="1">
      <c r="A19" s="157" t="s">
        <v>145</v>
      </c>
      <c r="B19" s="158"/>
      <c r="C19" s="158"/>
      <c r="D19" s="158"/>
      <c r="E19" s="161"/>
    </row>
    <row r="20" spans="1:5" ht="104.25">
      <c r="A20" s="77">
        <v>3</v>
      </c>
      <c r="B20" s="79" t="s">
        <v>78</v>
      </c>
      <c r="C20" s="2" t="s">
        <v>150</v>
      </c>
      <c r="D20" s="2" t="s">
        <v>159</v>
      </c>
      <c r="E20" s="2" t="s">
        <v>156</v>
      </c>
    </row>
    <row r="21" spans="1:5">
      <c r="A21" s="77"/>
      <c r="B21" s="79" t="s">
        <v>154</v>
      </c>
      <c r="C21" s="80">
        <v>91</v>
      </c>
      <c r="D21" s="2">
        <v>99.6</v>
      </c>
      <c r="E21" s="2">
        <v>1</v>
      </c>
    </row>
    <row r="22" spans="1:5">
      <c r="A22" s="77"/>
      <c r="B22" s="79" t="s">
        <v>155</v>
      </c>
      <c r="C22" s="80">
        <v>91</v>
      </c>
      <c r="D22" s="2">
        <v>90.1</v>
      </c>
      <c r="E22" s="2">
        <v>1</v>
      </c>
    </row>
    <row r="23" spans="1:5">
      <c r="A23" s="77"/>
      <c r="B23" s="79" t="s">
        <v>57</v>
      </c>
      <c r="C23" s="80">
        <v>53.9</v>
      </c>
      <c r="D23" s="2">
        <v>80.7</v>
      </c>
      <c r="E23" s="2">
        <v>1</v>
      </c>
    </row>
    <row r="24" spans="1:5">
      <c r="A24" s="77"/>
      <c r="B24" s="79" t="s">
        <v>58</v>
      </c>
      <c r="C24" s="80">
        <v>53.9</v>
      </c>
      <c r="D24" s="2">
        <v>85.2</v>
      </c>
      <c r="E24" s="2">
        <v>1</v>
      </c>
    </row>
    <row r="25" spans="1:5">
      <c r="A25" s="77"/>
      <c r="B25" s="79" t="s">
        <v>56</v>
      </c>
      <c r="C25" s="80">
        <v>91</v>
      </c>
      <c r="D25" s="2">
        <v>92.9</v>
      </c>
      <c r="E25" s="2">
        <v>1</v>
      </c>
    </row>
    <row r="26" spans="1:5">
      <c r="A26" s="77"/>
      <c r="B26" s="79" t="s">
        <v>60</v>
      </c>
      <c r="C26" s="80">
        <v>100</v>
      </c>
      <c r="D26" s="2">
        <v>76.2</v>
      </c>
      <c r="E26" s="2">
        <v>0</v>
      </c>
    </row>
    <row r="27" spans="1:5">
      <c r="A27" s="77"/>
      <c r="B27" s="79" t="s">
        <v>59</v>
      </c>
      <c r="C27" s="80">
        <v>91</v>
      </c>
      <c r="D27" s="2">
        <v>97.6</v>
      </c>
      <c r="E27" s="2">
        <v>1</v>
      </c>
    </row>
    <row r="28" spans="1:5">
      <c r="A28" s="77"/>
      <c r="B28" s="38" t="s">
        <v>55</v>
      </c>
      <c r="C28" s="14">
        <v>53.9</v>
      </c>
      <c r="D28" s="14">
        <v>89.9</v>
      </c>
      <c r="E28" s="77">
        <v>1</v>
      </c>
    </row>
    <row r="29" spans="1:5">
      <c r="A29" s="77"/>
      <c r="B29" s="38" t="s">
        <v>54</v>
      </c>
      <c r="C29" s="14">
        <v>91</v>
      </c>
      <c r="D29" s="14">
        <v>89.5</v>
      </c>
      <c r="E29" s="77">
        <v>1</v>
      </c>
    </row>
    <row r="30" spans="1:5">
      <c r="A30" s="77"/>
      <c r="B30" s="38" t="s">
        <v>146</v>
      </c>
      <c r="C30" s="14">
        <f>126.9*100/126.9</f>
        <v>100</v>
      </c>
      <c r="D30" s="14">
        <v>100</v>
      </c>
      <c r="E30" s="77">
        <v>1</v>
      </c>
    </row>
    <row r="31" spans="1:5">
      <c r="A31" s="77"/>
      <c r="B31" s="38" t="s">
        <v>147</v>
      </c>
      <c r="C31" s="14">
        <v>100</v>
      </c>
      <c r="D31" s="14">
        <v>100</v>
      </c>
      <c r="E31" s="77">
        <v>1</v>
      </c>
    </row>
    <row r="32" spans="1:5" s="27" customFormat="1" ht="15" customHeight="1">
      <c r="A32" s="78"/>
      <c r="B32" s="98" t="s">
        <v>71</v>
      </c>
      <c r="C32" s="97">
        <v>250411.76</v>
      </c>
      <c r="D32" s="78">
        <v>1582</v>
      </c>
      <c r="E32" s="107">
        <f>(E21+E22+E23+E24+E25+E26+E27+E28+E29+E30+E31)/11</f>
        <v>0.90909090909090906</v>
      </c>
    </row>
    <row r="33" spans="1:5">
      <c r="A33" s="84"/>
      <c r="B33" s="157" t="s">
        <v>145</v>
      </c>
      <c r="C33" s="158"/>
      <c r="D33" s="158"/>
      <c r="E33" s="158"/>
    </row>
    <row r="34" spans="1:5" ht="105.75" customHeight="1">
      <c r="A34" s="77">
        <v>4</v>
      </c>
      <c r="B34" s="79" t="s">
        <v>157</v>
      </c>
      <c r="C34" s="2" t="s">
        <v>45</v>
      </c>
      <c r="D34" s="2" t="s">
        <v>158</v>
      </c>
      <c r="E34" s="2" t="s">
        <v>47</v>
      </c>
    </row>
    <row r="35" spans="1:5">
      <c r="A35" s="11"/>
      <c r="B35" s="43" t="s">
        <v>37</v>
      </c>
      <c r="C35" s="19">
        <v>90.5</v>
      </c>
      <c r="D35" s="19">
        <v>97.1</v>
      </c>
      <c r="E35" s="18">
        <v>1</v>
      </c>
    </row>
    <row r="36" spans="1:5">
      <c r="A36" s="11"/>
      <c r="B36" s="43" t="s">
        <v>38</v>
      </c>
      <c r="C36" s="19">
        <v>100</v>
      </c>
      <c r="D36" s="19">
        <v>291.7</v>
      </c>
      <c r="E36" s="18">
        <v>5</v>
      </c>
    </row>
    <row r="37" spans="1:5">
      <c r="A37" s="11"/>
      <c r="B37" s="43" t="s">
        <v>39</v>
      </c>
      <c r="C37" s="19">
        <v>92.9</v>
      </c>
      <c r="D37" s="19">
        <v>90.9</v>
      </c>
      <c r="E37" s="18">
        <v>1</v>
      </c>
    </row>
    <row r="38" spans="1:5">
      <c r="A38" s="11"/>
      <c r="B38" s="43" t="s">
        <v>40</v>
      </c>
      <c r="C38" s="19">
        <v>100</v>
      </c>
      <c r="D38" s="19">
        <v>100</v>
      </c>
      <c r="E38" s="18">
        <v>1</v>
      </c>
    </row>
    <row r="39" spans="1:5">
      <c r="A39" s="11"/>
      <c r="B39" s="43" t="s">
        <v>84</v>
      </c>
      <c r="C39" s="19">
        <v>100</v>
      </c>
      <c r="D39" s="19">
        <v>142.9</v>
      </c>
      <c r="E39" s="18">
        <v>5</v>
      </c>
    </row>
    <row r="40" spans="1:5">
      <c r="A40" s="11"/>
      <c r="B40" s="43" t="s">
        <v>41</v>
      </c>
      <c r="C40" s="19">
        <v>92.5</v>
      </c>
      <c r="D40" s="19">
        <v>93.1</v>
      </c>
      <c r="E40" s="18">
        <v>1</v>
      </c>
    </row>
    <row r="41" spans="1:5">
      <c r="A41" s="11"/>
      <c r="B41" s="43" t="s">
        <v>42</v>
      </c>
      <c r="C41" s="19">
        <v>100</v>
      </c>
      <c r="D41" s="19">
        <v>100</v>
      </c>
      <c r="E41" s="18">
        <v>1</v>
      </c>
    </row>
    <row r="42" spans="1:5">
      <c r="A42" s="11"/>
      <c r="B42" s="43" t="s">
        <v>85</v>
      </c>
      <c r="C42" s="19">
        <v>100</v>
      </c>
      <c r="D42" s="19">
        <v>100</v>
      </c>
      <c r="E42" s="18">
        <v>1</v>
      </c>
    </row>
    <row r="43" spans="1:5">
      <c r="A43" s="11"/>
      <c r="B43" s="43" t="s">
        <v>43</v>
      </c>
      <c r="C43" s="19">
        <v>91.8</v>
      </c>
      <c r="D43" s="19">
        <v>80</v>
      </c>
      <c r="E43" s="18">
        <v>1</v>
      </c>
    </row>
    <row r="44" spans="1:5">
      <c r="A44" s="11"/>
      <c r="B44" s="43" t="s">
        <v>44</v>
      </c>
      <c r="C44" s="19">
        <v>54.2</v>
      </c>
      <c r="D44" s="19">
        <v>46</v>
      </c>
      <c r="E44" s="18">
        <v>1</v>
      </c>
    </row>
    <row r="45" spans="1:5" s="27" customFormat="1" ht="14.25">
      <c r="A45" s="78"/>
      <c r="B45" s="98" t="s">
        <v>67</v>
      </c>
      <c r="C45" s="78">
        <v>4790642.7300000004</v>
      </c>
      <c r="D45" s="78">
        <v>460</v>
      </c>
      <c r="E45" s="17">
        <f>(E35+E36+E37+E38+E39+E40+E41+E42+E43+E44)/10</f>
        <v>1.8</v>
      </c>
    </row>
    <row r="46" spans="1:5" s="27" customFormat="1" ht="14.25">
      <c r="A46" s="157" t="s">
        <v>145</v>
      </c>
      <c r="B46" s="158"/>
      <c r="C46" s="158"/>
      <c r="D46" s="158"/>
      <c r="E46" s="158"/>
    </row>
    <row r="47" spans="1:5" ht="103.5">
      <c r="A47" s="77">
        <v>5</v>
      </c>
      <c r="B47" s="79" t="s">
        <v>131</v>
      </c>
      <c r="C47" s="83" t="s">
        <v>32</v>
      </c>
      <c r="D47" s="83" t="s">
        <v>31</v>
      </c>
      <c r="E47" s="2" t="s">
        <v>151</v>
      </c>
    </row>
    <row r="48" spans="1:5" s="15" customFormat="1">
      <c r="A48" s="77"/>
      <c r="B48" s="67" t="s">
        <v>86</v>
      </c>
      <c r="C48" s="80">
        <v>77.900000000000006</v>
      </c>
      <c r="D48" s="80">
        <v>82.8</v>
      </c>
      <c r="E48" s="81">
        <v>1</v>
      </c>
    </row>
    <row r="49" spans="1:5" s="15" customFormat="1">
      <c r="A49" s="77"/>
      <c r="B49" s="67" t="s">
        <v>87</v>
      </c>
      <c r="C49" s="80">
        <v>100</v>
      </c>
      <c r="D49" s="80">
        <v>128.5</v>
      </c>
      <c r="E49" s="81">
        <v>5</v>
      </c>
    </row>
    <row r="50" spans="1:5" s="15" customFormat="1">
      <c r="A50" s="77"/>
      <c r="B50" s="67" t="s">
        <v>33</v>
      </c>
      <c r="C50" s="80">
        <v>100</v>
      </c>
      <c r="D50" s="80">
        <v>118</v>
      </c>
      <c r="E50" s="81">
        <v>5</v>
      </c>
    </row>
    <row r="51" spans="1:5" s="15" customFormat="1">
      <c r="A51" s="77"/>
      <c r="B51" s="67" t="s">
        <v>34</v>
      </c>
      <c r="C51" s="80">
        <f>351641*100/351641</f>
        <v>100</v>
      </c>
      <c r="D51" s="80">
        <v>113.3</v>
      </c>
      <c r="E51" s="81">
        <v>5</v>
      </c>
    </row>
    <row r="52" spans="1:5" s="15" customFormat="1">
      <c r="A52" s="77"/>
      <c r="B52" s="67" t="s">
        <v>35</v>
      </c>
      <c r="C52" s="80">
        <f>780680*100/780680</f>
        <v>100</v>
      </c>
      <c r="D52" s="80">
        <v>730</v>
      </c>
      <c r="E52" s="81">
        <v>5</v>
      </c>
    </row>
    <row r="53" spans="1:5" s="15" customFormat="1">
      <c r="A53" s="77"/>
      <c r="B53" s="67" t="s">
        <v>36</v>
      </c>
      <c r="C53" s="80">
        <v>70.900000000000006</v>
      </c>
      <c r="D53" s="80">
        <v>91.1</v>
      </c>
      <c r="E53" s="81">
        <v>1</v>
      </c>
    </row>
    <row r="54" spans="1:5" s="34" customFormat="1" ht="14.25">
      <c r="A54" s="78"/>
      <c r="B54" s="98" t="s">
        <v>132</v>
      </c>
      <c r="C54" s="104">
        <v>2890761.82</v>
      </c>
      <c r="D54" s="36">
        <v>910</v>
      </c>
      <c r="E54" s="17">
        <f>(E48+E50+E49+E51+E52+E53)/6</f>
        <v>3.6666666666666665</v>
      </c>
    </row>
    <row r="55" spans="1:5">
      <c r="A55" s="84"/>
      <c r="B55" s="157" t="s">
        <v>145</v>
      </c>
      <c r="C55" s="158"/>
      <c r="D55" s="158"/>
      <c r="E55" s="158"/>
    </row>
    <row r="56" spans="1:5" ht="102.75">
      <c r="A56" s="77">
        <v>6</v>
      </c>
      <c r="B56" s="79" t="s">
        <v>88</v>
      </c>
      <c r="C56" s="2" t="s">
        <v>45</v>
      </c>
      <c r="D56" s="2" t="s">
        <v>31</v>
      </c>
      <c r="E56" s="3" t="s">
        <v>152</v>
      </c>
    </row>
    <row r="57" spans="1:5">
      <c r="A57" s="11"/>
      <c r="B57" s="38" t="s">
        <v>24</v>
      </c>
      <c r="C57" s="14">
        <v>96</v>
      </c>
      <c r="D57" s="14">
        <v>101</v>
      </c>
      <c r="E57" s="9">
        <v>10</v>
      </c>
    </row>
    <row r="58" spans="1:5">
      <c r="A58" s="11"/>
      <c r="B58" s="38" t="s">
        <v>29</v>
      </c>
      <c r="C58" s="14">
        <v>125.9</v>
      </c>
      <c r="D58" s="14">
        <v>100</v>
      </c>
      <c r="E58" s="9">
        <v>0</v>
      </c>
    </row>
    <row r="59" spans="1:5">
      <c r="A59" s="11"/>
      <c r="B59" s="38" t="s">
        <v>30</v>
      </c>
      <c r="C59" s="14">
        <v>150</v>
      </c>
      <c r="D59" s="14">
        <v>118.8</v>
      </c>
      <c r="E59" s="9">
        <v>1</v>
      </c>
    </row>
    <row r="60" spans="1:5" s="27" customFormat="1" ht="14.25">
      <c r="A60" s="78"/>
      <c r="B60" s="98" t="s">
        <v>133</v>
      </c>
      <c r="C60" s="24">
        <v>6186766</v>
      </c>
      <c r="D60" s="78">
        <v>162</v>
      </c>
      <c r="E60" s="17">
        <f>(E59+E58+E57)/3</f>
        <v>3.6666666666666665</v>
      </c>
    </row>
    <row r="61" spans="1:5" s="16" customFormat="1" ht="14.25">
      <c r="A61" s="23"/>
      <c r="B61" s="163" t="s">
        <v>145</v>
      </c>
      <c r="C61" s="164"/>
      <c r="D61" s="164"/>
      <c r="E61" s="164"/>
    </row>
    <row r="62" spans="1:5" s="20" customFormat="1" ht="103.5">
      <c r="A62" s="11">
        <v>7</v>
      </c>
      <c r="B62" s="90" t="s">
        <v>89</v>
      </c>
      <c r="C62" s="99" t="s">
        <v>168</v>
      </c>
      <c r="D62" s="99" t="s">
        <v>23</v>
      </c>
      <c r="E62" s="99" t="s">
        <v>160</v>
      </c>
    </row>
    <row r="63" spans="1:5">
      <c r="A63" s="77"/>
      <c r="B63" s="67" t="s">
        <v>9</v>
      </c>
      <c r="C63" s="80">
        <v>123.1</v>
      </c>
      <c r="D63" s="80">
        <v>100</v>
      </c>
      <c r="E63" s="81">
        <v>0</v>
      </c>
    </row>
    <row r="64" spans="1:5">
      <c r="A64" s="77"/>
      <c r="B64" s="67" t="s">
        <v>22</v>
      </c>
      <c r="C64" s="65">
        <v>105</v>
      </c>
      <c r="D64" s="80">
        <v>100</v>
      </c>
      <c r="E64" s="81">
        <v>0</v>
      </c>
    </row>
    <row r="65" spans="1:5">
      <c r="A65" s="77"/>
      <c r="B65" s="67" t="s">
        <v>10</v>
      </c>
      <c r="C65" s="80">
        <v>102.5</v>
      </c>
      <c r="D65" s="80">
        <v>100</v>
      </c>
      <c r="E65" s="81">
        <v>0</v>
      </c>
    </row>
    <row r="66" spans="1:5">
      <c r="A66" s="77"/>
      <c r="B66" s="67" t="s">
        <v>11</v>
      </c>
      <c r="C66" s="80">
        <v>100.6</v>
      </c>
      <c r="D66" s="80">
        <v>100</v>
      </c>
      <c r="E66" s="81">
        <v>0</v>
      </c>
    </row>
    <row r="67" spans="1:5">
      <c r="A67" s="77"/>
      <c r="B67" s="67" t="s">
        <v>12</v>
      </c>
      <c r="C67" s="80">
        <v>103.6</v>
      </c>
      <c r="D67" s="80">
        <v>100</v>
      </c>
      <c r="E67" s="81">
        <v>0</v>
      </c>
    </row>
    <row r="68" spans="1:5">
      <c r="A68" s="77"/>
      <c r="B68" s="67" t="s">
        <v>13</v>
      </c>
      <c r="C68" s="80">
        <v>115</v>
      </c>
      <c r="D68" s="80">
        <v>100</v>
      </c>
      <c r="E68" s="81">
        <v>0</v>
      </c>
    </row>
    <row r="69" spans="1:5">
      <c r="A69" s="77"/>
      <c r="B69" s="67" t="s">
        <v>14</v>
      </c>
      <c r="C69" s="80">
        <v>118.3</v>
      </c>
      <c r="D69" s="80">
        <v>100</v>
      </c>
      <c r="E69" s="81">
        <v>0</v>
      </c>
    </row>
    <row r="70" spans="1:5">
      <c r="A70" s="77"/>
      <c r="B70" s="67" t="s">
        <v>15</v>
      </c>
      <c r="C70" s="80">
        <v>118.1</v>
      </c>
      <c r="D70" s="80">
        <v>100</v>
      </c>
      <c r="E70" s="81">
        <v>0</v>
      </c>
    </row>
    <row r="71" spans="1:5">
      <c r="A71" s="77"/>
      <c r="B71" s="67" t="s">
        <v>16</v>
      </c>
      <c r="C71" s="80">
        <v>103.8</v>
      </c>
      <c r="D71" s="80">
        <v>100</v>
      </c>
      <c r="E71" s="81">
        <v>0</v>
      </c>
    </row>
    <row r="72" spans="1:5">
      <c r="A72" s="77"/>
      <c r="B72" s="67" t="s">
        <v>17</v>
      </c>
      <c r="C72" s="80">
        <v>119.3</v>
      </c>
      <c r="D72" s="80">
        <v>100</v>
      </c>
      <c r="E72" s="81">
        <v>0</v>
      </c>
    </row>
    <row r="73" spans="1:5">
      <c r="A73" s="77"/>
      <c r="B73" s="67" t="s">
        <v>21</v>
      </c>
      <c r="C73" s="80">
        <v>103.6</v>
      </c>
      <c r="D73" s="80">
        <v>100</v>
      </c>
      <c r="E73" s="81">
        <v>0</v>
      </c>
    </row>
    <row r="74" spans="1:5">
      <c r="A74" s="77"/>
      <c r="B74" s="67" t="s">
        <v>20</v>
      </c>
      <c r="C74" s="80">
        <v>106</v>
      </c>
      <c r="D74" s="80">
        <v>100</v>
      </c>
      <c r="E74" s="81">
        <v>0</v>
      </c>
    </row>
    <row r="75" spans="1:5">
      <c r="A75" s="77"/>
      <c r="B75" s="67" t="s">
        <v>19</v>
      </c>
      <c r="C75" s="80">
        <v>104.3</v>
      </c>
      <c r="D75" s="80">
        <v>100</v>
      </c>
      <c r="E75" s="81">
        <v>0</v>
      </c>
    </row>
    <row r="76" spans="1:5" s="16" customFormat="1" ht="21.75" customHeight="1">
      <c r="A76" s="23"/>
      <c r="B76" s="100" t="s">
        <v>134</v>
      </c>
      <c r="C76" s="97">
        <v>6338160.9400000004</v>
      </c>
      <c r="D76" s="25">
        <v>8910</v>
      </c>
      <c r="E76" s="108">
        <f>(E63+E64+E65+E66+E67+E68+E69+E70+E71+E72+E73+E74+E75)/13</f>
        <v>0</v>
      </c>
    </row>
    <row r="77" spans="1:5" s="16" customFormat="1" ht="15" customHeight="1">
      <c r="A77" s="162" t="s">
        <v>145</v>
      </c>
      <c r="B77" s="162"/>
      <c r="C77" s="162"/>
      <c r="D77" s="162"/>
      <c r="E77" s="162"/>
    </row>
    <row r="78" spans="1:5" ht="105.75" customHeight="1">
      <c r="A78" s="77">
        <v>8</v>
      </c>
      <c r="B78" s="79" t="s">
        <v>161</v>
      </c>
      <c r="C78" s="2" t="s">
        <v>46</v>
      </c>
      <c r="D78" s="2" t="s">
        <v>53</v>
      </c>
      <c r="E78" s="2" t="s">
        <v>162</v>
      </c>
    </row>
    <row r="79" spans="1:5" s="12" customFormat="1" ht="18" customHeight="1">
      <c r="A79" s="77"/>
      <c r="B79" s="67" t="s">
        <v>1</v>
      </c>
      <c r="C79" s="80">
        <v>110.8</v>
      </c>
      <c r="D79" s="80">
        <f>25*100/25</f>
        <v>100</v>
      </c>
      <c r="E79" s="81">
        <v>0</v>
      </c>
    </row>
    <row r="80" spans="1:5" s="12" customFormat="1" ht="18.75" customHeight="1">
      <c r="A80" s="77"/>
      <c r="B80" s="67" t="s">
        <v>8</v>
      </c>
      <c r="C80" s="80">
        <v>115.2</v>
      </c>
      <c r="D80" s="80">
        <f>20*100/20</f>
        <v>100</v>
      </c>
      <c r="E80" s="81">
        <v>0</v>
      </c>
    </row>
    <row r="81" spans="1:5" s="12" customFormat="1" ht="18.75" customHeight="1">
      <c r="A81" s="77"/>
      <c r="B81" s="67" t="s">
        <v>2</v>
      </c>
      <c r="C81" s="80">
        <v>115.2</v>
      </c>
      <c r="D81" s="80">
        <f>20*100/20</f>
        <v>100</v>
      </c>
      <c r="E81" s="81">
        <v>0</v>
      </c>
    </row>
    <row r="82" spans="1:5" s="12" customFormat="1" ht="15.75" customHeight="1">
      <c r="A82" s="77"/>
      <c r="B82" s="67" t="s">
        <v>3</v>
      </c>
      <c r="C82" s="80">
        <v>115.2</v>
      </c>
      <c r="D82" s="80">
        <f>17*100/17</f>
        <v>100</v>
      </c>
      <c r="E82" s="81">
        <v>0</v>
      </c>
    </row>
    <row r="83" spans="1:5" s="12" customFormat="1" ht="18.75" customHeight="1">
      <c r="A83" s="77"/>
      <c r="B83" s="67" t="s">
        <v>4</v>
      </c>
      <c r="C83" s="80">
        <v>115.2</v>
      </c>
      <c r="D83" s="80">
        <f>18*100/18</f>
        <v>100</v>
      </c>
      <c r="E83" s="81">
        <v>0</v>
      </c>
    </row>
    <row r="84" spans="1:5" s="12" customFormat="1" ht="18" customHeight="1">
      <c r="A84" s="77"/>
      <c r="B84" s="67" t="s">
        <v>5</v>
      </c>
      <c r="C84" s="80">
        <v>115.2</v>
      </c>
      <c r="D84" s="80">
        <f>17*100/17</f>
        <v>100</v>
      </c>
      <c r="E84" s="81">
        <v>0</v>
      </c>
    </row>
    <row r="85" spans="1:5" s="12" customFormat="1" ht="18" customHeight="1">
      <c r="A85" s="77"/>
      <c r="B85" s="67" t="s">
        <v>6</v>
      </c>
      <c r="C85" s="80">
        <v>115.2</v>
      </c>
      <c r="D85" s="80">
        <f>19*100/19</f>
        <v>100</v>
      </c>
      <c r="E85" s="81">
        <v>0</v>
      </c>
    </row>
    <row r="86" spans="1:5" s="30" customFormat="1" ht="19.5" customHeight="1">
      <c r="A86" s="78"/>
      <c r="B86" s="101" t="s">
        <v>135</v>
      </c>
      <c r="C86" s="104">
        <v>15684133.76</v>
      </c>
      <c r="D86" s="36">
        <v>112</v>
      </c>
      <c r="E86" s="55">
        <f>(E79+E80+E81+E82+E83+E84+E85)/7</f>
        <v>0</v>
      </c>
    </row>
    <row r="87" spans="1:5">
      <c r="A87" s="162" t="s">
        <v>145</v>
      </c>
      <c r="B87" s="162"/>
      <c r="C87" s="162"/>
      <c r="D87" s="162"/>
      <c r="E87" s="162"/>
    </row>
    <row r="88" spans="1:5" ht="102">
      <c r="A88" s="11">
        <v>9</v>
      </c>
      <c r="B88" s="85" t="s">
        <v>163</v>
      </c>
      <c r="C88" s="99" t="s">
        <v>46</v>
      </c>
      <c r="D88" s="2" t="s">
        <v>53</v>
      </c>
      <c r="E88" s="2" t="s">
        <v>165</v>
      </c>
    </row>
    <row r="89" spans="1:5">
      <c r="A89" s="77"/>
      <c r="B89" s="67" t="s">
        <v>92</v>
      </c>
      <c r="C89" s="74">
        <v>110.4</v>
      </c>
      <c r="D89" s="66">
        <v>100</v>
      </c>
      <c r="E89" s="2">
        <v>0</v>
      </c>
    </row>
    <row r="90" spans="1:5">
      <c r="A90" s="77"/>
      <c r="B90" s="67" t="s">
        <v>93</v>
      </c>
      <c r="C90" s="74">
        <v>110.4</v>
      </c>
      <c r="D90" s="66">
        <v>100</v>
      </c>
      <c r="E90" s="2">
        <v>0</v>
      </c>
    </row>
    <row r="91" spans="1:5">
      <c r="A91" s="77"/>
      <c r="B91" s="67" t="s">
        <v>94</v>
      </c>
      <c r="C91" s="74">
        <v>110.4</v>
      </c>
      <c r="D91" s="66">
        <v>100</v>
      </c>
      <c r="E91" s="86">
        <v>0</v>
      </c>
    </row>
    <row r="92" spans="1:5">
      <c r="A92" s="77"/>
      <c r="B92" s="67" t="s">
        <v>95</v>
      </c>
      <c r="C92" s="74">
        <v>130.9</v>
      </c>
      <c r="D92" s="66">
        <v>100</v>
      </c>
      <c r="E92" s="2">
        <v>0</v>
      </c>
    </row>
    <row r="93" spans="1:5">
      <c r="A93" s="77"/>
      <c r="B93" s="67" t="s">
        <v>96</v>
      </c>
      <c r="C93" s="74">
        <v>130.9</v>
      </c>
      <c r="D93" s="66">
        <v>100</v>
      </c>
      <c r="E93" s="2">
        <v>0</v>
      </c>
    </row>
    <row r="94" spans="1:5">
      <c r="A94" s="77"/>
      <c r="B94" s="67" t="s">
        <v>97</v>
      </c>
      <c r="C94" s="74">
        <v>130.9</v>
      </c>
      <c r="D94" s="66">
        <v>100</v>
      </c>
      <c r="E94" s="2">
        <v>0</v>
      </c>
    </row>
    <row r="95" spans="1:5">
      <c r="A95" s="77"/>
      <c r="B95" s="67" t="s">
        <v>98</v>
      </c>
      <c r="C95" s="74">
        <v>130.9</v>
      </c>
      <c r="D95" s="66">
        <v>100</v>
      </c>
      <c r="E95" s="2">
        <v>0</v>
      </c>
    </row>
    <row r="96" spans="1:5">
      <c r="A96" s="77"/>
      <c r="B96" s="67" t="s">
        <v>99</v>
      </c>
      <c r="C96" s="74">
        <v>130.9</v>
      </c>
      <c r="D96" s="66">
        <v>100</v>
      </c>
      <c r="E96" s="2">
        <v>0</v>
      </c>
    </row>
    <row r="97" spans="1:5">
      <c r="A97" s="77"/>
      <c r="B97" s="68" t="s">
        <v>100</v>
      </c>
      <c r="C97" s="74">
        <v>130.9</v>
      </c>
      <c r="D97" s="66">
        <v>20</v>
      </c>
      <c r="E97" s="2">
        <v>0</v>
      </c>
    </row>
    <row r="98" spans="1:5">
      <c r="A98" s="77"/>
      <c r="B98" s="38" t="s">
        <v>101</v>
      </c>
      <c r="C98" s="74">
        <v>130.9</v>
      </c>
      <c r="D98" s="66">
        <v>100</v>
      </c>
      <c r="E98" s="81">
        <v>0</v>
      </c>
    </row>
    <row r="99" spans="1:5">
      <c r="A99" s="77"/>
      <c r="B99" s="38" t="s">
        <v>102</v>
      </c>
      <c r="C99" s="74">
        <v>61.9</v>
      </c>
      <c r="D99" s="66">
        <v>33.299999999999997</v>
      </c>
      <c r="E99" s="81">
        <v>1</v>
      </c>
    </row>
    <row r="100" spans="1:5">
      <c r="A100" s="77"/>
      <c r="B100" s="38" t="s">
        <v>103</v>
      </c>
      <c r="C100" s="74">
        <v>61.9</v>
      </c>
      <c r="D100" s="66">
        <v>100</v>
      </c>
      <c r="E100" s="81">
        <v>5</v>
      </c>
    </row>
    <row r="101" spans="1:5">
      <c r="A101" s="165"/>
      <c r="B101" s="166" t="s">
        <v>164</v>
      </c>
      <c r="C101" s="167">
        <v>98.4</v>
      </c>
      <c r="D101" s="66">
        <v>100</v>
      </c>
      <c r="E101" s="168">
        <v>5</v>
      </c>
    </row>
    <row r="102" spans="1:5" ht="5.25" hidden="1" customHeight="1">
      <c r="A102" s="165"/>
      <c r="B102" s="166"/>
      <c r="C102" s="167"/>
      <c r="D102" s="66">
        <v>100</v>
      </c>
      <c r="E102" s="168"/>
    </row>
    <row r="103" spans="1:5">
      <c r="A103" s="77"/>
      <c r="B103" s="102" t="s">
        <v>136</v>
      </c>
      <c r="C103" s="35">
        <v>1273000</v>
      </c>
      <c r="D103" s="35">
        <v>158.5</v>
      </c>
      <c r="E103" s="109">
        <f>(E89+E90+E91+E92+E93+E94+E95+E96+E97+E98+E99+E100+E101)/13</f>
        <v>0.84615384615384615</v>
      </c>
    </row>
    <row r="104" spans="1:5">
      <c r="A104" s="162" t="s">
        <v>145</v>
      </c>
      <c r="B104" s="162"/>
      <c r="C104" s="162"/>
      <c r="D104" s="162"/>
      <c r="E104" s="162"/>
    </row>
    <row r="105" spans="1:5" ht="87.75">
      <c r="A105" s="77">
        <v>10</v>
      </c>
      <c r="B105" s="79" t="s">
        <v>166</v>
      </c>
      <c r="C105" s="2" t="s">
        <v>46</v>
      </c>
      <c r="D105" s="2" t="s">
        <v>53</v>
      </c>
      <c r="E105" s="2" t="s">
        <v>153</v>
      </c>
    </row>
    <row r="106" spans="1:5">
      <c r="A106" s="77"/>
      <c r="B106" s="67" t="s">
        <v>106</v>
      </c>
      <c r="C106" s="80">
        <v>100</v>
      </c>
      <c r="D106" s="80">
        <f>25*100/25</f>
        <v>100</v>
      </c>
      <c r="E106" s="81">
        <v>1</v>
      </c>
    </row>
    <row r="107" spans="1:5" ht="30">
      <c r="A107" s="77"/>
      <c r="B107" s="67" t="s">
        <v>107</v>
      </c>
      <c r="C107" s="80">
        <f>1777511*100/1777511</f>
        <v>100</v>
      </c>
      <c r="D107" s="80">
        <f>20*100/20</f>
        <v>100</v>
      </c>
      <c r="E107" s="77">
        <v>1</v>
      </c>
    </row>
    <row r="108" spans="1:5" ht="28.5">
      <c r="A108" s="78"/>
      <c r="B108" s="101" t="s">
        <v>137</v>
      </c>
      <c r="C108" s="104">
        <v>1145009.76</v>
      </c>
      <c r="D108" s="36">
        <v>3</v>
      </c>
      <c r="E108" s="55">
        <f>(E106+E107)/2</f>
        <v>1</v>
      </c>
    </row>
    <row r="109" spans="1:5">
      <c r="A109" s="162" t="s">
        <v>145</v>
      </c>
      <c r="B109" s="162"/>
      <c r="C109" s="162"/>
      <c r="D109" s="162"/>
      <c r="E109" s="162"/>
    </row>
    <row r="110" spans="1:5" ht="104.25" customHeight="1">
      <c r="A110" s="77">
        <v>11</v>
      </c>
      <c r="B110" s="131" t="s">
        <v>167</v>
      </c>
      <c r="C110" s="2" t="s">
        <v>168</v>
      </c>
      <c r="D110" s="2" t="s">
        <v>53</v>
      </c>
      <c r="E110" s="2" t="s">
        <v>153</v>
      </c>
    </row>
    <row r="111" spans="1:5" ht="30">
      <c r="A111" s="77"/>
      <c r="B111" s="67" t="s">
        <v>109</v>
      </c>
      <c r="C111" s="80">
        <v>100</v>
      </c>
      <c r="D111" s="80">
        <f>25*100/25</f>
        <v>100</v>
      </c>
      <c r="E111" s="77">
        <v>1</v>
      </c>
    </row>
    <row r="112" spans="1:5" ht="30">
      <c r="A112" s="77"/>
      <c r="B112" s="67" t="s">
        <v>110</v>
      </c>
      <c r="C112" s="80">
        <v>100</v>
      </c>
      <c r="D112" s="80">
        <f>20*100/20</f>
        <v>100</v>
      </c>
      <c r="E112" s="77">
        <v>1</v>
      </c>
    </row>
    <row r="113" spans="1:5">
      <c r="A113" s="78"/>
      <c r="B113" s="101" t="s">
        <v>66</v>
      </c>
      <c r="C113" s="104">
        <v>4643185.2</v>
      </c>
      <c r="D113" s="36"/>
      <c r="E113" s="50">
        <f>(E111+E112)/2</f>
        <v>1</v>
      </c>
    </row>
    <row r="114" spans="1:5">
      <c r="A114" s="162" t="s">
        <v>145</v>
      </c>
      <c r="B114" s="162"/>
      <c r="C114" s="162"/>
      <c r="D114" s="162"/>
      <c r="E114" s="162"/>
    </row>
    <row r="115" spans="1:5" ht="87.75">
      <c r="A115" s="77">
        <v>12</v>
      </c>
      <c r="B115" s="131" t="s">
        <v>170</v>
      </c>
      <c r="C115" s="2" t="s">
        <v>46</v>
      </c>
      <c r="D115" s="2" t="s">
        <v>53</v>
      </c>
      <c r="E115" s="2" t="s">
        <v>153</v>
      </c>
    </row>
    <row r="116" spans="1:5" ht="30">
      <c r="A116" s="77"/>
      <c r="B116" s="67" t="s">
        <v>114</v>
      </c>
      <c r="C116" s="80">
        <v>4</v>
      </c>
      <c r="D116" s="80">
        <v>33.299999999999997</v>
      </c>
      <c r="E116" s="77">
        <v>1</v>
      </c>
    </row>
    <row r="117" spans="1:5" ht="28.5">
      <c r="A117" s="78"/>
      <c r="B117" s="101" t="s">
        <v>138</v>
      </c>
      <c r="C117" s="36">
        <v>2000</v>
      </c>
      <c r="D117" s="36">
        <v>3</v>
      </c>
      <c r="E117" s="55">
        <f>E116/1</f>
        <v>1</v>
      </c>
    </row>
    <row r="118" spans="1:5">
      <c r="A118" s="162" t="s">
        <v>145</v>
      </c>
      <c r="B118" s="162"/>
      <c r="C118" s="162"/>
      <c r="D118" s="162"/>
      <c r="E118" s="162"/>
    </row>
    <row r="119" spans="1:5" ht="87.75">
      <c r="A119" s="77">
        <v>13</v>
      </c>
      <c r="B119" s="131" t="s">
        <v>169</v>
      </c>
      <c r="C119" s="2" t="s">
        <v>46</v>
      </c>
      <c r="D119" s="2" t="s">
        <v>53</v>
      </c>
      <c r="E119" s="2" t="s">
        <v>153</v>
      </c>
    </row>
    <row r="120" spans="1:5" ht="60">
      <c r="A120" s="77"/>
      <c r="B120" s="67" t="s">
        <v>118</v>
      </c>
      <c r="C120" s="80"/>
      <c r="D120" s="80"/>
      <c r="E120" s="77"/>
    </row>
    <row r="121" spans="1:5" ht="45">
      <c r="A121" s="93"/>
      <c r="B121" s="67" t="s">
        <v>180</v>
      </c>
      <c r="C121" s="95">
        <v>100</v>
      </c>
      <c r="D121" s="95">
        <v>133.30000000000001</v>
      </c>
      <c r="E121" s="93">
        <v>5</v>
      </c>
    </row>
    <row r="122" spans="1:5" ht="45">
      <c r="A122" s="93"/>
      <c r="B122" s="67" t="s">
        <v>176</v>
      </c>
      <c r="C122" s="95">
        <v>72</v>
      </c>
      <c r="D122" s="95">
        <v>61.1</v>
      </c>
      <c r="E122" s="93">
        <v>1</v>
      </c>
    </row>
    <row r="123" spans="1:5">
      <c r="A123" s="77"/>
      <c r="B123" s="67" t="s">
        <v>119</v>
      </c>
      <c r="C123" s="80"/>
      <c r="D123" s="80"/>
      <c r="E123" s="77"/>
    </row>
    <row r="124" spans="1:5" ht="30">
      <c r="A124" s="93"/>
      <c r="B124" s="67" t="s">
        <v>177</v>
      </c>
      <c r="C124" s="95">
        <v>92.2</v>
      </c>
      <c r="D124" s="95">
        <v>108.5</v>
      </c>
      <c r="E124" s="93">
        <v>10</v>
      </c>
    </row>
    <row r="125" spans="1:5" ht="30">
      <c r="A125" s="93"/>
      <c r="B125" s="67" t="s">
        <v>178</v>
      </c>
      <c r="C125" s="95">
        <v>97.8</v>
      </c>
      <c r="D125" s="95">
        <v>119.2</v>
      </c>
      <c r="E125" s="93">
        <v>10</v>
      </c>
    </row>
    <row r="126" spans="1:5" ht="45">
      <c r="A126" s="93"/>
      <c r="B126" s="67" t="s">
        <v>182</v>
      </c>
      <c r="C126" s="95">
        <v>80.7</v>
      </c>
      <c r="D126" s="95">
        <v>50</v>
      </c>
      <c r="E126" s="93">
        <v>1</v>
      </c>
    </row>
    <row r="127" spans="1:5">
      <c r="A127" s="93"/>
      <c r="B127" s="67" t="s">
        <v>179</v>
      </c>
      <c r="C127" s="95">
        <v>84.1</v>
      </c>
      <c r="D127" s="95">
        <v>100</v>
      </c>
      <c r="E127" s="93">
        <v>5</v>
      </c>
    </row>
    <row r="128" spans="1:5" ht="45">
      <c r="A128" s="77"/>
      <c r="B128" s="67" t="s">
        <v>181</v>
      </c>
      <c r="C128" s="80">
        <v>100.1</v>
      </c>
      <c r="D128" s="80">
        <v>5.7</v>
      </c>
      <c r="E128" s="77">
        <v>0</v>
      </c>
    </row>
    <row r="129" spans="1:5">
      <c r="A129" s="78"/>
      <c r="B129" s="101" t="s">
        <v>140</v>
      </c>
      <c r="C129" s="104">
        <v>1216240.3899999999</v>
      </c>
      <c r="D129" s="36"/>
      <c r="E129" s="107">
        <f>(E121+E122+E124+E125+E126+E127+E128)/7</f>
        <v>4.5714285714285712</v>
      </c>
    </row>
    <row r="130" spans="1:5">
      <c r="A130" s="78"/>
      <c r="B130" s="101"/>
      <c r="C130" s="36"/>
      <c r="D130" s="36"/>
      <c r="E130" s="103"/>
    </row>
  </sheetData>
  <mergeCells count="18">
    <mergeCell ref="A104:E104"/>
    <mergeCell ref="A109:E109"/>
    <mergeCell ref="A114:E114"/>
    <mergeCell ref="A118:E118"/>
    <mergeCell ref="B55:E55"/>
    <mergeCell ref="B61:E61"/>
    <mergeCell ref="A77:E77"/>
    <mergeCell ref="A87:E87"/>
    <mergeCell ref="A101:A102"/>
    <mergeCell ref="B101:B102"/>
    <mergeCell ref="C101:C102"/>
    <mergeCell ref="E101:E102"/>
    <mergeCell ref="A46:E46"/>
    <mergeCell ref="A1:E1"/>
    <mergeCell ref="A2:E2"/>
    <mergeCell ref="A14:E14"/>
    <mergeCell ref="A19:E19"/>
    <mergeCell ref="B33:E33"/>
  </mergeCells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8"/>
  <sheetViews>
    <sheetView workbookViewId="0">
      <selection activeCell="B138" sqref="B138"/>
    </sheetView>
  </sheetViews>
  <sheetFormatPr defaultRowHeight="15"/>
  <cols>
    <col min="1" max="1" width="3.42578125" style="7" customWidth="1"/>
    <col min="2" max="2" width="74.5703125" style="49" customWidth="1"/>
    <col min="3" max="3" width="25" style="7" customWidth="1"/>
    <col min="4" max="4" width="16" style="7" customWidth="1"/>
    <col min="5" max="5" width="15.7109375" style="59" customWidth="1"/>
    <col min="6" max="16384" width="9.140625" style="1"/>
  </cols>
  <sheetData>
    <row r="1" spans="1:5">
      <c r="A1" s="159" t="s">
        <v>77</v>
      </c>
      <c r="B1" s="159"/>
      <c r="C1" s="159"/>
      <c r="D1" s="159"/>
      <c r="E1" s="159"/>
    </row>
    <row r="2" spans="1:5" s="5" customFormat="1" ht="14.25" customHeight="1">
      <c r="A2" s="160" t="s">
        <v>82</v>
      </c>
      <c r="B2" s="160"/>
      <c r="C2" s="160"/>
      <c r="D2" s="160"/>
      <c r="E2" s="160"/>
    </row>
    <row r="3" spans="1:5" s="4" customFormat="1" ht="60">
      <c r="A3" s="2"/>
      <c r="B3" s="71" t="s">
        <v>70</v>
      </c>
      <c r="C3" s="37" t="s">
        <v>48</v>
      </c>
      <c r="D3" s="37" t="s">
        <v>52</v>
      </c>
      <c r="E3" s="37" t="s">
        <v>49</v>
      </c>
    </row>
    <row r="4" spans="1:5" s="4" customFormat="1">
      <c r="A4" s="61"/>
      <c r="B4" s="71" t="s">
        <v>54</v>
      </c>
      <c r="C4" s="72">
        <f>3414.932*100/3414.932</f>
        <v>99.999999999999986</v>
      </c>
      <c r="D4" s="72">
        <f>88*100/88</f>
        <v>100</v>
      </c>
      <c r="E4" s="2">
        <v>1</v>
      </c>
    </row>
    <row r="5" spans="1:5" s="4" customFormat="1">
      <c r="A5" s="61"/>
      <c r="B5" s="40" t="s">
        <v>55</v>
      </c>
      <c r="C5" s="72">
        <f>1520.416*100/1520.416</f>
        <v>100.00000000000001</v>
      </c>
      <c r="D5" s="72">
        <f>77*100/77</f>
        <v>100</v>
      </c>
      <c r="E5" s="2">
        <v>1</v>
      </c>
    </row>
    <row r="6" spans="1:5" s="4" customFormat="1">
      <c r="A6" s="61"/>
      <c r="B6" s="40" t="s">
        <v>56</v>
      </c>
      <c r="C6" s="72">
        <f>2207.373*100/2207.373</f>
        <v>100</v>
      </c>
      <c r="D6" s="72">
        <f>184*100/184</f>
        <v>100</v>
      </c>
      <c r="E6" s="2">
        <v>1</v>
      </c>
    </row>
    <row r="7" spans="1:5" s="4" customFormat="1">
      <c r="A7" s="61"/>
      <c r="B7" s="40" t="s">
        <v>57</v>
      </c>
      <c r="C7" s="72">
        <f>3589.21*100/3589.21</f>
        <v>100</v>
      </c>
      <c r="D7" s="72">
        <f>369*100/369</f>
        <v>100</v>
      </c>
      <c r="E7" s="2">
        <v>1</v>
      </c>
    </row>
    <row r="8" spans="1:5" s="4" customFormat="1">
      <c r="A8" s="61"/>
      <c r="B8" s="41" t="s">
        <v>58</v>
      </c>
      <c r="C8" s="72">
        <f>2889.836*100/2889.836</f>
        <v>100</v>
      </c>
      <c r="D8" s="72">
        <f>157*100/157</f>
        <v>100</v>
      </c>
      <c r="E8" s="2">
        <v>1</v>
      </c>
    </row>
    <row r="9" spans="1:5" s="4" customFormat="1">
      <c r="A9" s="61"/>
      <c r="B9" s="40" t="s">
        <v>59</v>
      </c>
      <c r="C9" s="72">
        <f>2259.889*100/2259.889</f>
        <v>100</v>
      </c>
      <c r="D9" s="72">
        <f>101*100/101</f>
        <v>100</v>
      </c>
      <c r="E9" s="2">
        <v>1</v>
      </c>
    </row>
    <row r="10" spans="1:5" s="4" customFormat="1">
      <c r="A10" s="61"/>
      <c r="B10" s="40" t="s">
        <v>60</v>
      </c>
      <c r="C10" s="72">
        <f>(382.9329+0.2+7+144.126+0.15+0.001)*100/534.4</f>
        <v>100.00185254491018</v>
      </c>
      <c r="D10" s="72">
        <f>22*100/22</f>
        <v>100</v>
      </c>
      <c r="E10" s="2">
        <v>1</v>
      </c>
    </row>
    <row r="11" spans="1:5" s="4" customFormat="1">
      <c r="A11" s="61"/>
      <c r="B11" s="40" t="s">
        <v>61</v>
      </c>
      <c r="C11" s="72">
        <f>4010.057*100/4010.057</f>
        <v>100</v>
      </c>
      <c r="D11" s="72">
        <f>499*100/499</f>
        <v>100</v>
      </c>
      <c r="E11" s="2">
        <v>1</v>
      </c>
    </row>
    <row r="12" spans="1:5" s="4" customFormat="1">
      <c r="A12" s="61"/>
      <c r="B12" s="40" t="s">
        <v>62</v>
      </c>
      <c r="C12" s="72">
        <f>2409.979*100/2409.979</f>
        <v>100</v>
      </c>
      <c r="D12" s="72">
        <f>421*100/421</f>
        <v>100</v>
      </c>
      <c r="E12" s="2">
        <v>1</v>
      </c>
    </row>
    <row r="13" spans="1:5" s="4" customFormat="1">
      <c r="A13" s="61"/>
      <c r="B13" s="40" t="s">
        <v>62</v>
      </c>
      <c r="C13" s="72">
        <v>100</v>
      </c>
      <c r="D13" s="72">
        <v>100</v>
      </c>
      <c r="E13" s="2">
        <v>1</v>
      </c>
    </row>
    <row r="14" spans="1:5" s="27" customFormat="1" ht="13.5" customHeight="1">
      <c r="A14" s="62"/>
      <c r="B14" s="42" t="s">
        <v>68</v>
      </c>
      <c r="C14" s="24">
        <v>23457000</v>
      </c>
      <c r="D14" s="24">
        <v>2010</v>
      </c>
      <c r="E14" s="17">
        <f>(E4+E5+E6+E7+E8+E9+E10+E11+E12+E13)/10</f>
        <v>1</v>
      </c>
    </row>
    <row r="15" spans="1:5" s="27" customFormat="1" ht="13.5" customHeight="1">
      <c r="A15" s="157" t="s">
        <v>82</v>
      </c>
      <c r="B15" s="158"/>
      <c r="C15" s="158"/>
      <c r="D15" s="158"/>
      <c r="E15" s="161"/>
    </row>
    <row r="16" spans="1:5" ht="105.75" customHeight="1">
      <c r="A16" s="70"/>
      <c r="B16" s="38" t="s">
        <v>69</v>
      </c>
      <c r="C16" s="37" t="s">
        <v>75</v>
      </c>
      <c r="D16" s="37" t="s">
        <v>52</v>
      </c>
      <c r="E16" s="37" t="s">
        <v>49</v>
      </c>
    </row>
    <row r="17" spans="1:5" ht="18.75" customHeight="1">
      <c r="A17" s="70"/>
      <c r="B17" s="38" t="s">
        <v>50</v>
      </c>
      <c r="C17" s="72">
        <f>5036.5*100/5036.5</f>
        <v>100</v>
      </c>
      <c r="D17" s="2">
        <f>97*100/97</f>
        <v>100</v>
      </c>
      <c r="E17" s="69">
        <v>1</v>
      </c>
    </row>
    <row r="18" spans="1:5" ht="18.75" customHeight="1">
      <c r="A18" s="70"/>
      <c r="B18" s="38" t="s">
        <v>51</v>
      </c>
      <c r="C18" s="72">
        <f>6805.5*100/6805.5</f>
        <v>100</v>
      </c>
      <c r="D18" s="2">
        <f>143*100/143</f>
        <v>100</v>
      </c>
      <c r="E18" s="69">
        <v>1</v>
      </c>
    </row>
    <row r="19" spans="1:5" s="27" customFormat="1" ht="18.75" customHeight="1">
      <c r="A19" s="62"/>
      <c r="B19" s="42" t="s">
        <v>68</v>
      </c>
      <c r="C19" s="24">
        <v>7717800</v>
      </c>
      <c r="D19" s="62">
        <v>242</v>
      </c>
      <c r="E19" s="17">
        <f>(E17+E18)/2</f>
        <v>1</v>
      </c>
    </row>
    <row r="20" spans="1:5" s="27" customFormat="1" ht="18.75" customHeight="1">
      <c r="A20" s="169" t="s">
        <v>82</v>
      </c>
      <c r="B20" s="170"/>
      <c r="C20" s="170"/>
      <c r="D20" s="170"/>
      <c r="E20" s="171"/>
    </row>
    <row r="21" spans="1:5" ht="60">
      <c r="A21" s="6"/>
      <c r="B21" s="71" t="s">
        <v>78</v>
      </c>
      <c r="C21" s="37" t="s">
        <v>63</v>
      </c>
      <c r="D21" s="37" t="s">
        <v>52</v>
      </c>
      <c r="E21" s="37" t="s">
        <v>81</v>
      </c>
    </row>
    <row r="22" spans="1:5" ht="30">
      <c r="A22" s="6"/>
      <c r="B22" s="38" t="s">
        <v>79</v>
      </c>
      <c r="C22" s="14">
        <f>173.1*100/173.1</f>
        <v>100</v>
      </c>
      <c r="D22" s="14">
        <v>100</v>
      </c>
      <c r="E22" s="70">
        <v>1</v>
      </c>
    </row>
    <row r="23" spans="1:5" ht="30">
      <c r="A23" s="6"/>
      <c r="B23" s="38" t="s">
        <v>80</v>
      </c>
      <c r="C23" s="14">
        <f>126.9*100/126.9</f>
        <v>100</v>
      </c>
      <c r="D23" s="14">
        <v>100</v>
      </c>
      <c r="E23" s="70">
        <v>1</v>
      </c>
    </row>
    <row r="24" spans="1:5" s="27" customFormat="1" ht="15" customHeight="1">
      <c r="A24" s="26"/>
      <c r="B24" s="42" t="s">
        <v>71</v>
      </c>
      <c r="C24" s="24">
        <v>297500</v>
      </c>
      <c r="D24" s="62">
        <v>1652</v>
      </c>
      <c r="E24" s="17">
        <f>(E22+E23)/2</f>
        <v>1</v>
      </c>
    </row>
    <row r="25" spans="1:5" ht="15.75">
      <c r="A25" s="60"/>
      <c r="B25" s="169" t="s">
        <v>82</v>
      </c>
      <c r="C25" s="170"/>
      <c r="D25" s="170"/>
      <c r="E25" s="170"/>
    </row>
    <row r="26" spans="1:5" ht="62.25" customHeight="1">
      <c r="A26" s="6"/>
      <c r="B26" s="39" t="s">
        <v>83</v>
      </c>
      <c r="C26" s="37" t="s">
        <v>48</v>
      </c>
      <c r="D26" s="37" t="s">
        <v>31</v>
      </c>
      <c r="E26" s="37" t="s">
        <v>49</v>
      </c>
    </row>
    <row r="27" spans="1:5">
      <c r="A27" s="11"/>
      <c r="B27" s="43" t="s">
        <v>37</v>
      </c>
      <c r="C27" s="19">
        <f>1130.7*100/1130.7</f>
        <v>100</v>
      </c>
      <c r="D27" s="31">
        <v>108</v>
      </c>
      <c r="E27" s="18">
        <v>5</v>
      </c>
    </row>
    <row r="28" spans="1:5">
      <c r="A28" s="11"/>
      <c r="B28" s="43" t="s">
        <v>38</v>
      </c>
      <c r="C28" s="19">
        <f>865.5*100/865.5</f>
        <v>100</v>
      </c>
      <c r="D28" s="31">
        <v>34</v>
      </c>
      <c r="E28" s="18">
        <v>0</v>
      </c>
    </row>
    <row r="29" spans="1:5">
      <c r="A29" s="11"/>
      <c r="B29" s="43" t="s">
        <v>39</v>
      </c>
      <c r="C29" s="19">
        <f>521.5*100/521.5</f>
        <v>100</v>
      </c>
      <c r="D29" s="31">
        <v>110</v>
      </c>
      <c r="E29" s="18">
        <v>5</v>
      </c>
    </row>
    <row r="30" spans="1:5">
      <c r="A30" s="11"/>
      <c r="B30" s="43" t="s">
        <v>40</v>
      </c>
      <c r="C30" s="19">
        <f>481502*100/481502</f>
        <v>100</v>
      </c>
      <c r="D30" s="31">
        <v>187</v>
      </c>
      <c r="E30" s="18">
        <v>5</v>
      </c>
    </row>
    <row r="31" spans="1:5">
      <c r="A31" s="11"/>
      <c r="B31" s="43" t="s">
        <v>84</v>
      </c>
      <c r="C31" s="19">
        <f>382.5*100/382.5</f>
        <v>100</v>
      </c>
      <c r="D31" s="31">
        <v>81</v>
      </c>
      <c r="E31" s="18">
        <v>0</v>
      </c>
    </row>
    <row r="32" spans="1:5">
      <c r="A32" s="11"/>
      <c r="B32" s="43" t="s">
        <v>41</v>
      </c>
      <c r="C32" s="19">
        <f>527.3*100/527.3</f>
        <v>100</v>
      </c>
      <c r="D32" s="31">
        <v>116</v>
      </c>
      <c r="E32" s="18">
        <v>5</v>
      </c>
    </row>
    <row r="33" spans="1:5">
      <c r="A33" s="11"/>
      <c r="B33" s="43" t="s">
        <v>42</v>
      </c>
      <c r="C33" s="19">
        <f>1087.3*100/1087.3</f>
        <v>100</v>
      </c>
      <c r="D33" s="31">
        <v>110</v>
      </c>
      <c r="E33" s="18">
        <v>5</v>
      </c>
    </row>
    <row r="34" spans="1:5">
      <c r="A34" s="11"/>
      <c r="B34" s="43" t="s">
        <v>85</v>
      </c>
      <c r="C34" s="19">
        <v>100</v>
      </c>
      <c r="D34" s="31">
        <v>129</v>
      </c>
      <c r="E34" s="18">
        <v>5</v>
      </c>
    </row>
    <row r="35" spans="1:5">
      <c r="A35" s="11"/>
      <c r="B35" s="43" t="s">
        <v>43</v>
      </c>
      <c r="C35" s="19">
        <f>323.6*100/323.6</f>
        <v>100</v>
      </c>
      <c r="D35" s="31">
        <v>125</v>
      </c>
      <c r="E35" s="18">
        <v>5</v>
      </c>
    </row>
    <row r="36" spans="1:5">
      <c r="A36" s="11"/>
      <c r="B36" s="43" t="s">
        <v>44</v>
      </c>
      <c r="C36" s="19">
        <f>441.7*100/441.7</f>
        <v>100</v>
      </c>
      <c r="D36" s="31">
        <v>219</v>
      </c>
      <c r="E36" s="18">
        <v>5</v>
      </c>
    </row>
    <row r="37" spans="1:5" s="27" customFormat="1" ht="14.25">
      <c r="A37" s="26"/>
      <c r="B37" s="42" t="s">
        <v>67</v>
      </c>
      <c r="C37" s="10">
        <v>4186800</v>
      </c>
      <c r="D37" s="10">
        <v>581</v>
      </c>
      <c r="E37" s="17">
        <f>(E27+E28+E29+E30+E31+E32+E33+E34+E35+E36)/10</f>
        <v>4</v>
      </c>
    </row>
    <row r="38" spans="1:5" s="27" customFormat="1" ht="14.25">
      <c r="A38" s="157" t="s">
        <v>82</v>
      </c>
      <c r="B38" s="158"/>
      <c r="C38" s="158"/>
      <c r="D38" s="158"/>
      <c r="E38" s="158"/>
    </row>
    <row r="39" spans="1:5" ht="60">
      <c r="A39" s="6"/>
      <c r="B39" s="71" t="s">
        <v>131</v>
      </c>
      <c r="C39" s="76" t="s">
        <v>32</v>
      </c>
      <c r="D39" s="76" t="s">
        <v>31</v>
      </c>
      <c r="E39" s="37" t="s">
        <v>81</v>
      </c>
    </row>
    <row r="40" spans="1:5" s="15" customFormat="1" ht="15.75">
      <c r="A40" s="6"/>
      <c r="B40" s="44" t="s">
        <v>86</v>
      </c>
      <c r="C40" s="13">
        <f>1555866*100/1555866</f>
        <v>100</v>
      </c>
      <c r="D40" s="13">
        <v>100</v>
      </c>
      <c r="E40" s="8">
        <v>1</v>
      </c>
    </row>
    <row r="41" spans="1:5" s="15" customFormat="1" ht="15.75">
      <c r="A41" s="6"/>
      <c r="B41" s="44" t="s">
        <v>87</v>
      </c>
      <c r="C41" s="13">
        <f>141736*100/141736</f>
        <v>100</v>
      </c>
      <c r="D41" s="13">
        <v>103.6</v>
      </c>
      <c r="E41" s="8">
        <v>5</v>
      </c>
    </row>
    <row r="42" spans="1:5" s="15" customFormat="1" ht="15.75">
      <c r="A42" s="6"/>
      <c r="B42" s="44" t="s">
        <v>33</v>
      </c>
      <c r="C42" s="13">
        <f>945305*100/945305</f>
        <v>100</v>
      </c>
      <c r="D42" s="13">
        <v>96.2</v>
      </c>
      <c r="E42" s="8">
        <v>0</v>
      </c>
    </row>
    <row r="43" spans="1:5" s="15" customFormat="1" ht="15.75">
      <c r="A43" s="6"/>
      <c r="B43" s="44" t="s">
        <v>34</v>
      </c>
      <c r="C43" s="13">
        <f>351641*100/351641</f>
        <v>100</v>
      </c>
      <c r="D43" s="13">
        <v>100</v>
      </c>
      <c r="E43" s="8">
        <v>1</v>
      </c>
    </row>
    <row r="44" spans="1:5" s="15" customFormat="1" ht="15.75">
      <c r="A44" s="6"/>
      <c r="B44" s="44" t="s">
        <v>35</v>
      </c>
      <c r="C44" s="13">
        <f>780680*100/780680</f>
        <v>100</v>
      </c>
      <c r="D44" s="13">
        <v>35.700000000000003</v>
      </c>
      <c r="E44" s="8">
        <v>0</v>
      </c>
    </row>
    <row r="45" spans="1:5" s="15" customFormat="1" ht="15.75">
      <c r="A45" s="6"/>
      <c r="B45" s="44" t="s">
        <v>36</v>
      </c>
      <c r="C45" s="13">
        <f>89672*100/89672</f>
        <v>100</v>
      </c>
      <c r="D45" s="13">
        <v>87.8</v>
      </c>
      <c r="E45" s="8">
        <v>0</v>
      </c>
    </row>
    <row r="46" spans="1:5" s="34" customFormat="1" ht="14.25">
      <c r="A46" s="10"/>
      <c r="B46" s="42" t="s">
        <v>132</v>
      </c>
      <c r="C46" s="35">
        <v>2805300</v>
      </c>
      <c r="D46" s="36">
        <v>940</v>
      </c>
      <c r="E46" s="17">
        <f>(E40+E42+E41+E43+E44+E45)/6</f>
        <v>1.1666666666666667</v>
      </c>
    </row>
    <row r="47" spans="1:5">
      <c r="A47" s="60"/>
      <c r="B47" s="157" t="s">
        <v>82</v>
      </c>
      <c r="C47" s="158"/>
      <c r="D47" s="158"/>
      <c r="E47" s="158"/>
    </row>
    <row r="48" spans="1:5" ht="60.75">
      <c r="A48" s="6"/>
      <c r="B48" s="39" t="s">
        <v>88</v>
      </c>
      <c r="C48" s="37" t="s">
        <v>48</v>
      </c>
      <c r="D48" s="37" t="s">
        <v>31</v>
      </c>
      <c r="E48" s="91" t="s">
        <v>129</v>
      </c>
    </row>
    <row r="49" spans="1:5">
      <c r="A49" s="11"/>
      <c r="B49" s="38" t="s">
        <v>24</v>
      </c>
      <c r="C49" s="14">
        <f>4190780*100/4190780</f>
        <v>100</v>
      </c>
      <c r="D49" s="14">
        <v>102.2</v>
      </c>
      <c r="E49" s="9">
        <v>5</v>
      </c>
    </row>
    <row r="50" spans="1:5">
      <c r="A50" s="11"/>
      <c r="B50" s="38" t="s">
        <v>25</v>
      </c>
      <c r="C50" s="14"/>
      <c r="D50" s="14"/>
      <c r="E50" s="9"/>
    </row>
    <row r="51" spans="1:5">
      <c r="A51" s="11"/>
      <c r="B51" s="38" t="s">
        <v>26</v>
      </c>
      <c r="C51" s="14"/>
      <c r="D51" s="14"/>
      <c r="E51" s="9"/>
    </row>
    <row r="52" spans="1:5">
      <c r="A52" s="11"/>
      <c r="B52" s="38" t="s">
        <v>27</v>
      </c>
      <c r="C52" s="14"/>
      <c r="D52" s="14"/>
      <c r="E52" s="9"/>
    </row>
    <row r="53" spans="1:5">
      <c r="A53" s="11"/>
      <c r="B53" s="38" t="s">
        <v>28</v>
      </c>
      <c r="C53" s="14"/>
      <c r="D53" s="14"/>
      <c r="E53" s="9"/>
    </row>
    <row r="54" spans="1:5">
      <c r="A54" s="11"/>
      <c r="B54" s="38" t="s">
        <v>29</v>
      </c>
      <c r="C54" s="14">
        <f>1012840*100/1012840</f>
        <v>100</v>
      </c>
      <c r="D54" s="14">
        <v>123.3</v>
      </c>
      <c r="E54" s="9">
        <v>5</v>
      </c>
    </row>
    <row r="55" spans="1:5">
      <c r="A55" s="11"/>
      <c r="B55" s="38" t="s">
        <v>25</v>
      </c>
      <c r="C55" s="14"/>
      <c r="D55" s="14"/>
      <c r="E55" s="9"/>
    </row>
    <row r="56" spans="1:5">
      <c r="A56" s="11"/>
      <c r="B56" s="38" t="s">
        <v>26</v>
      </c>
      <c r="C56" s="14"/>
      <c r="D56" s="14"/>
      <c r="E56" s="9"/>
    </row>
    <row r="57" spans="1:5">
      <c r="A57" s="11"/>
      <c r="B57" s="38" t="s">
        <v>28</v>
      </c>
      <c r="C57" s="14"/>
      <c r="D57" s="14"/>
      <c r="E57" s="9"/>
    </row>
    <row r="58" spans="1:5">
      <c r="A58" s="11"/>
      <c r="B58" s="38" t="s">
        <v>30</v>
      </c>
      <c r="C58" s="14">
        <f>784880*100/784880</f>
        <v>100</v>
      </c>
      <c r="D58" s="14">
        <v>75</v>
      </c>
      <c r="E58" s="9">
        <v>0</v>
      </c>
    </row>
    <row r="59" spans="1:5">
      <c r="A59" s="11"/>
      <c r="B59" s="38" t="s">
        <v>25</v>
      </c>
      <c r="C59" s="14"/>
      <c r="D59" s="14"/>
      <c r="E59" s="9"/>
    </row>
    <row r="60" spans="1:5">
      <c r="A60" s="11"/>
      <c r="B60" s="38" t="s">
        <v>26</v>
      </c>
      <c r="C60" s="14"/>
      <c r="D60" s="14"/>
      <c r="E60" s="9"/>
    </row>
    <row r="61" spans="1:5">
      <c r="A61" s="6"/>
      <c r="B61" s="38" t="s">
        <v>27</v>
      </c>
      <c r="C61" s="14"/>
      <c r="D61" s="14"/>
      <c r="E61" s="9"/>
    </row>
    <row r="62" spans="1:5">
      <c r="A62" s="6"/>
      <c r="B62" s="38" t="s">
        <v>28</v>
      </c>
      <c r="C62" s="14"/>
      <c r="D62" s="14"/>
      <c r="E62" s="9"/>
    </row>
    <row r="63" spans="1:5" s="27" customFormat="1" ht="14.25">
      <c r="A63" s="26"/>
      <c r="B63" s="42" t="s">
        <v>133</v>
      </c>
      <c r="C63" s="10">
        <v>6148600</v>
      </c>
      <c r="D63" s="10">
        <v>156</v>
      </c>
      <c r="E63" s="17">
        <f>(E58+E54+E49)/3</f>
        <v>3.3333333333333335</v>
      </c>
    </row>
    <row r="64" spans="1:5" s="16" customFormat="1" ht="14.25">
      <c r="A64" s="23"/>
      <c r="B64" s="163" t="s">
        <v>82</v>
      </c>
      <c r="C64" s="164"/>
      <c r="D64" s="164"/>
      <c r="E64" s="164"/>
    </row>
    <row r="65" spans="1:5" s="20" customFormat="1" ht="60">
      <c r="A65" s="28"/>
      <c r="B65" s="90" t="s">
        <v>89</v>
      </c>
      <c r="C65" s="92" t="s">
        <v>46</v>
      </c>
      <c r="D65" s="92" t="s">
        <v>23</v>
      </c>
      <c r="E65" s="92" t="s">
        <v>130</v>
      </c>
    </row>
    <row r="66" spans="1:5">
      <c r="A66" s="6"/>
      <c r="B66" s="67" t="s">
        <v>9</v>
      </c>
      <c r="C66" s="13">
        <f>3800057*100/3800057</f>
        <v>100</v>
      </c>
      <c r="D66" s="13">
        <v>103.7</v>
      </c>
      <c r="E66" s="8">
        <v>5</v>
      </c>
    </row>
    <row r="67" spans="1:5">
      <c r="A67" s="6"/>
      <c r="B67" s="67" t="s">
        <v>22</v>
      </c>
      <c r="C67" s="65">
        <f>6150077*100/6150077</f>
        <v>100</v>
      </c>
      <c r="D67" s="13">
        <v>100.2</v>
      </c>
      <c r="E67" s="8">
        <v>5</v>
      </c>
    </row>
    <row r="68" spans="1:5">
      <c r="A68" s="6"/>
      <c r="B68" s="67" t="s">
        <v>10</v>
      </c>
      <c r="C68" s="13">
        <f>576661*100/576661</f>
        <v>100</v>
      </c>
      <c r="D68" s="13">
        <v>100.1</v>
      </c>
      <c r="E68" s="8">
        <v>5</v>
      </c>
    </row>
    <row r="69" spans="1:5">
      <c r="A69" s="6"/>
      <c r="B69" s="67" t="s">
        <v>11</v>
      </c>
      <c r="C69" s="13">
        <f>255184*100/255184</f>
        <v>100</v>
      </c>
      <c r="D69" s="13">
        <f>148*100/148</f>
        <v>100</v>
      </c>
      <c r="E69" s="8">
        <v>1</v>
      </c>
    </row>
    <row r="70" spans="1:5">
      <c r="A70" s="6"/>
      <c r="B70" s="67" t="s">
        <v>12</v>
      </c>
      <c r="C70" s="13">
        <f>317416*100/317416</f>
        <v>100</v>
      </c>
      <c r="D70" s="13">
        <v>100.7</v>
      </c>
      <c r="E70" s="8">
        <v>5</v>
      </c>
    </row>
    <row r="71" spans="1:5">
      <c r="A71" s="6"/>
      <c r="B71" s="67" t="s">
        <v>13</v>
      </c>
      <c r="C71" s="13">
        <f>292820*100/292820</f>
        <v>100</v>
      </c>
      <c r="D71" s="13">
        <v>100</v>
      </c>
      <c r="E71" s="8">
        <v>1</v>
      </c>
    </row>
    <row r="72" spans="1:5">
      <c r="A72" s="6"/>
      <c r="B72" s="67" t="s">
        <v>14</v>
      </c>
      <c r="C72" s="13">
        <f>326345*100/326345</f>
        <v>100</v>
      </c>
      <c r="D72" s="13">
        <v>84.7</v>
      </c>
      <c r="E72" s="8">
        <v>0</v>
      </c>
    </row>
    <row r="73" spans="1:5">
      <c r="A73" s="6"/>
      <c r="B73" s="67" t="s">
        <v>15</v>
      </c>
      <c r="C73" s="13">
        <f>245498*100/245498</f>
        <v>100</v>
      </c>
      <c r="D73" s="13">
        <v>103</v>
      </c>
      <c r="E73" s="8">
        <v>5</v>
      </c>
    </row>
    <row r="74" spans="1:5">
      <c r="A74" s="6"/>
      <c r="B74" s="67" t="s">
        <v>16</v>
      </c>
      <c r="C74" s="13">
        <f>188744*100/188744</f>
        <v>100</v>
      </c>
      <c r="D74" s="13">
        <v>100</v>
      </c>
      <c r="E74" s="8">
        <v>1</v>
      </c>
    </row>
    <row r="75" spans="1:5">
      <c r="A75" s="6"/>
      <c r="B75" s="67" t="s">
        <v>17</v>
      </c>
      <c r="C75" s="13">
        <f>300724*100/300724</f>
        <v>100</v>
      </c>
      <c r="D75" s="13">
        <v>100</v>
      </c>
      <c r="E75" s="8">
        <v>1</v>
      </c>
    </row>
    <row r="76" spans="1:5">
      <c r="A76" s="6"/>
      <c r="B76" s="67" t="s">
        <v>21</v>
      </c>
      <c r="C76" s="13">
        <f>227550*100/227550</f>
        <v>100</v>
      </c>
      <c r="D76" s="13">
        <v>102</v>
      </c>
      <c r="E76" s="8">
        <v>5</v>
      </c>
    </row>
    <row r="77" spans="1:5">
      <c r="A77" s="6"/>
      <c r="B77" s="67" t="s">
        <v>20</v>
      </c>
      <c r="C77" s="13">
        <f>192427*100/192427</f>
        <v>100</v>
      </c>
      <c r="D77" s="13">
        <v>101.5</v>
      </c>
      <c r="E77" s="8">
        <v>5</v>
      </c>
    </row>
    <row r="78" spans="1:5">
      <c r="A78" s="6"/>
      <c r="B78" s="67" t="s">
        <v>19</v>
      </c>
      <c r="C78" s="13">
        <f>324993*100/324993</f>
        <v>100</v>
      </c>
      <c r="D78" s="13">
        <v>91</v>
      </c>
      <c r="E78" s="8">
        <v>0</v>
      </c>
    </row>
    <row r="79" spans="1:5">
      <c r="A79" s="6"/>
      <c r="B79" s="67" t="s">
        <v>18</v>
      </c>
      <c r="C79" s="13">
        <f>170704*100/170704</f>
        <v>100</v>
      </c>
      <c r="D79" s="13">
        <v>74.3</v>
      </c>
      <c r="E79" s="8">
        <v>0</v>
      </c>
    </row>
    <row r="80" spans="1:5" s="16" customFormat="1" ht="21.75" customHeight="1">
      <c r="A80" s="23"/>
      <c r="B80" s="45" t="s">
        <v>134</v>
      </c>
      <c r="C80" s="24">
        <v>7379400</v>
      </c>
      <c r="D80" s="25">
        <v>9403</v>
      </c>
      <c r="E80" s="58">
        <f>(E66+E67+E68+E69+E70+E71+E72+E73+E74+E75+E76+E77+E78+E79)/14</f>
        <v>2.7857142857142856</v>
      </c>
    </row>
    <row r="81" spans="1:5" s="16" customFormat="1" ht="15" customHeight="1">
      <c r="A81" s="162" t="s">
        <v>82</v>
      </c>
      <c r="B81" s="162"/>
      <c r="C81" s="162"/>
      <c r="D81" s="162"/>
      <c r="E81" s="162"/>
    </row>
    <row r="82" spans="1:5" ht="69" customHeight="1">
      <c r="A82" s="6"/>
      <c r="B82" s="71" t="s">
        <v>90</v>
      </c>
      <c r="C82" s="37" t="s">
        <v>46</v>
      </c>
      <c r="D82" s="37" t="s">
        <v>53</v>
      </c>
      <c r="E82" s="37" t="s">
        <v>130</v>
      </c>
    </row>
    <row r="83" spans="1:5" s="12" customFormat="1" ht="18" customHeight="1">
      <c r="A83" s="6"/>
      <c r="B83" s="67" t="s">
        <v>1</v>
      </c>
      <c r="C83" s="13">
        <f>4690436.05*100/4690436.05</f>
        <v>100</v>
      </c>
      <c r="D83" s="13">
        <f>25*100/25</f>
        <v>100</v>
      </c>
      <c r="E83" s="8">
        <v>1</v>
      </c>
    </row>
    <row r="84" spans="1:5" s="12" customFormat="1" ht="18.75" customHeight="1">
      <c r="A84" s="6"/>
      <c r="B84" s="67" t="s">
        <v>8</v>
      </c>
      <c r="C84" s="13">
        <f>1777511*100/1777511</f>
        <v>100</v>
      </c>
      <c r="D84" s="13">
        <f>20*100/20</f>
        <v>100</v>
      </c>
      <c r="E84" s="8">
        <v>1</v>
      </c>
    </row>
    <row r="85" spans="1:5" s="12" customFormat="1" ht="18.75" customHeight="1">
      <c r="A85" s="6"/>
      <c r="B85" s="67" t="s">
        <v>2</v>
      </c>
      <c r="C85" s="13">
        <f>2106011*100/2106011</f>
        <v>100</v>
      </c>
      <c r="D85" s="13">
        <f>20*100/20</f>
        <v>100</v>
      </c>
      <c r="E85" s="8">
        <v>1</v>
      </c>
    </row>
    <row r="86" spans="1:5" s="12" customFormat="1" ht="15.75" customHeight="1">
      <c r="A86" s="6"/>
      <c r="B86" s="67" t="s">
        <v>3</v>
      </c>
      <c r="C86" s="13">
        <f>440204*100/440204</f>
        <v>100</v>
      </c>
      <c r="D86" s="13">
        <f>17*100/17</f>
        <v>100</v>
      </c>
      <c r="E86" s="8">
        <v>1</v>
      </c>
    </row>
    <row r="87" spans="1:5" s="12" customFormat="1" ht="18.75" customHeight="1">
      <c r="A87" s="6"/>
      <c r="B87" s="67" t="s">
        <v>4</v>
      </c>
      <c r="C87" s="13">
        <f>1160731*100/1160731</f>
        <v>100</v>
      </c>
      <c r="D87" s="13">
        <f>18*100/18</f>
        <v>100</v>
      </c>
      <c r="E87" s="8">
        <v>1</v>
      </c>
    </row>
    <row r="88" spans="1:5" s="12" customFormat="1" ht="18" customHeight="1">
      <c r="A88" s="6"/>
      <c r="B88" s="67" t="s">
        <v>5</v>
      </c>
      <c r="C88" s="13">
        <f>828979*100/828979</f>
        <v>100</v>
      </c>
      <c r="D88" s="13">
        <f>17*100/17</f>
        <v>100</v>
      </c>
      <c r="E88" s="8">
        <v>1</v>
      </c>
    </row>
    <row r="89" spans="1:5" s="12" customFormat="1" ht="18" customHeight="1">
      <c r="A89" s="6"/>
      <c r="B89" s="67" t="s">
        <v>6</v>
      </c>
      <c r="C89" s="13">
        <f>1673496*100/1673496</f>
        <v>100</v>
      </c>
      <c r="D89" s="13">
        <f>19*100/19</f>
        <v>100</v>
      </c>
      <c r="E89" s="8">
        <v>1</v>
      </c>
    </row>
    <row r="90" spans="1:5" s="12" customFormat="1" ht="18" customHeight="1">
      <c r="A90" s="6"/>
      <c r="B90" s="67" t="s">
        <v>7</v>
      </c>
      <c r="C90" s="13">
        <v>100</v>
      </c>
      <c r="D90" s="13">
        <f>16*100/16</f>
        <v>100</v>
      </c>
      <c r="E90" s="8">
        <v>1</v>
      </c>
    </row>
    <row r="91" spans="1:5" s="30" customFormat="1" ht="13.5" customHeight="1">
      <c r="A91" s="26"/>
      <c r="B91" s="46" t="s">
        <v>135</v>
      </c>
      <c r="C91" s="29">
        <v>14089349.1</v>
      </c>
      <c r="D91" s="29">
        <f>25+20+20+19+17+16+18+17</f>
        <v>152</v>
      </c>
      <c r="E91" s="63">
        <f>(E83+E84+E85+E86+E87+E88+E89+E90)/8</f>
        <v>1</v>
      </c>
    </row>
    <row r="92" spans="1:5">
      <c r="A92" s="162" t="s">
        <v>82</v>
      </c>
      <c r="B92" s="162"/>
      <c r="C92" s="162"/>
      <c r="D92" s="162"/>
      <c r="E92" s="162"/>
    </row>
    <row r="93" spans="1:5" ht="60">
      <c r="A93" s="11"/>
      <c r="B93" s="85" t="s">
        <v>91</v>
      </c>
      <c r="C93" s="92" t="s">
        <v>46</v>
      </c>
      <c r="D93" s="37" t="s">
        <v>53</v>
      </c>
      <c r="E93" s="37" t="s">
        <v>130</v>
      </c>
    </row>
    <row r="94" spans="1:5">
      <c r="A94" s="6"/>
      <c r="B94" s="67" t="s">
        <v>92</v>
      </c>
      <c r="C94" s="74">
        <v>100</v>
      </c>
      <c r="D94" s="66">
        <v>100</v>
      </c>
      <c r="E94" s="2">
        <v>1</v>
      </c>
    </row>
    <row r="95" spans="1:5">
      <c r="A95" s="6"/>
      <c r="B95" s="67" t="s">
        <v>93</v>
      </c>
      <c r="C95" s="74">
        <v>100</v>
      </c>
      <c r="D95" s="66">
        <v>100</v>
      </c>
      <c r="E95" s="2">
        <v>1</v>
      </c>
    </row>
    <row r="96" spans="1:5">
      <c r="A96" s="6"/>
      <c r="B96" s="67" t="s">
        <v>94</v>
      </c>
      <c r="C96" s="74">
        <v>100</v>
      </c>
      <c r="D96" s="66">
        <v>100</v>
      </c>
      <c r="E96" s="86">
        <v>1</v>
      </c>
    </row>
    <row r="97" spans="1:5">
      <c r="A97" s="6"/>
      <c r="B97" s="67" t="s">
        <v>95</v>
      </c>
      <c r="C97" s="74">
        <v>100</v>
      </c>
      <c r="D97" s="66">
        <v>100</v>
      </c>
      <c r="E97" s="2">
        <v>1</v>
      </c>
    </row>
    <row r="98" spans="1:5">
      <c r="A98" s="6"/>
      <c r="B98" s="67" t="s">
        <v>96</v>
      </c>
      <c r="C98" s="74">
        <v>100</v>
      </c>
      <c r="D98" s="66">
        <v>100</v>
      </c>
      <c r="E98" s="2">
        <v>1</v>
      </c>
    </row>
    <row r="99" spans="1:5">
      <c r="A99" s="6"/>
      <c r="B99" s="67" t="s">
        <v>97</v>
      </c>
      <c r="C99" s="74">
        <v>100</v>
      </c>
      <c r="D99" s="66">
        <v>100</v>
      </c>
      <c r="E99" s="2">
        <v>1</v>
      </c>
    </row>
    <row r="100" spans="1:5">
      <c r="A100" s="6"/>
      <c r="B100" s="67" t="s">
        <v>98</v>
      </c>
      <c r="C100" s="74">
        <v>100</v>
      </c>
      <c r="D100" s="66">
        <v>100</v>
      </c>
      <c r="E100" s="2">
        <v>1</v>
      </c>
    </row>
    <row r="101" spans="1:5">
      <c r="A101" s="6"/>
      <c r="B101" s="67" t="s">
        <v>99</v>
      </c>
      <c r="C101" s="74">
        <v>100</v>
      </c>
      <c r="D101" s="66">
        <v>100</v>
      </c>
      <c r="E101" s="2">
        <v>1</v>
      </c>
    </row>
    <row r="102" spans="1:5">
      <c r="A102" s="6"/>
      <c r="B102" s="68" t="s">
        <v>100</v>
      </c>
      <c r="C102" s="74">
        <v>100</v>
      </c>
      <c r="D102" s="66">
        <v>100</v>
      </c>
      <c r="E102" s="2">
        <v>1</v>
      </c>
    </row>
    <row r="103" spans="1:5">
      <c r="A103" s="6"/>
      <c r="B103" s="38" t="s">
        <v>101</v>
      </c>
      <c r="C103" s="74">
        <v>100</v>
      </c>
      <c r="D103" s="66">
        <v>100</v>
      </c>
      <c r="E103" s="69">
        <v>1</v>
      </c>
    </row>
    <row r="104" spans="1:5">
      <c r="A104" s="6"/>
      <c r="B104" s="38" t="s">
        <v>102</v>
      </c>
      <c r="C104" s="74">
        <v>100</v>
      </c>
      <c r="D104" s="66">
        <v>100</v>
      </c>
      <c r="E104" s="69">
        <v>1</v>
      </c>
    </row>
    <row r="105" spans="1:5">
      <c r="A105" s="6"/>
      <c r="B105" s="38" t="s">
        <v>103</v>
      </c>
      <c r="C105" s="74">
        <v>100</v>
      </c>
      <c r="D105" s="66">
        <v>100</v>
      </c>
      <c r="E105" s="69">
        <v>1</v>
      </c>
    </row>
    <row r="106" spans="1:5">
      <c r="A106" s="165"/>
      <c r="B106" s="166" t="s">
        <v>104</v>
      </c>
      <c r="C106" s="167">
        <v>100</v>
      </c>
      <c r="D106" s="66">
        <v>100</v>
      </c>
      <c r="E106" s="168">
        <v>1</v>
      </c>
    </row>
    <row r="107" spans="1:5" ht="5.25" hidden="1" customHeight="1">
      <c r="A107" s="165"/>
      <c r="B107" s="166"/>
      <c r="C107" s="167"/>
      <c r="D107" s="66">
        <v>100</v>
      </c>
      <c r="E107" s="168"/>
    </row>
    <row r="108" spans="1:5">
      <c r="A108" s="6"/>
      <c r="B108" s="73" t="s">
        <v>136</v>
      </c>
      <c r="C108" s="61">
        <v>439625.8</v>
      </c>
      <c r="D108" s="36">
        <v>181</v>
      </c>
      <c r="E108" s="75">
        <f>(E94+E95+E96+E97+E98+E99+E100+E101+E102+E103+E104+E105+E106)/13</f>
        <v>1</v>
      </c>
    </row>
    <row r="109" spans="1:5">
      <c r="A109" s="162" t="s">
        <v>82</v>
      </c>
      <c r="B109" s="162"/>
      <c r="C109" s="162"/>
      <c r="D109" s="162"/>
      <c r="E109" s="162"/>
    </row>
    <row r="110" spans="1:5" ht="60">
      <c r="A110" s="70"/>
      <c r="B110" s="71" t="s">
        <v>105</v>
      </c>
      <c r="C110" s="37" t="s">
        <v>46</v>
      </c>
      <c r="D110" s="37" t="s">
        <v>53</v>
      </c>
      <c r="E110" s="37" t="s">
        <v>130</v>
      </c>
    </row>
    <row r="111" spans="1:5">
      <c r="A111" s="70"/>
      <c r="B111" s="67" t="s">
        <v>106</v>
      </c>
      <c r="C111" s="72">
        <v>100</v>
      </c>
      <c r="D111" s="72">
        <f>25*100/25</f>
        <v>100</v>
      </c>
      <c r="E111" s="69">
        <v>1</v>
      </c>
    </row>
    <row r="112" spans="1:5" ht="30">
      <c r="A112" s="70"/>
      <c r="B112" s="67" t="s">
        <v>107</v>
      </c>
      <c r="C112" s="72">
        <f>1777511*100/1777511</f>
        <v>100</v>
      </c>
      <c r="D112" s="72">
        <f>20*100/20</f>
        <v>100</v>
      </c>
      <c r="E112" s="70">
        <v>1</v>
      </c>
    </row>
    <row r="113" spans="1:5" ht="24">
      <c r="A113" s="62"/>
      <c r="B113" s="46" t="s">
        <v>137</v>
      </c>
      <c r="C113" s="36">
        <v>1023900</v>
      </c>
      <c r="D113" s="36">
        <v>3</v>
      </c>
      <c r="E113" s="50">
        <f>(E111+E112)/2</f>
        <v>1</v>
      </c>
    </row>
    <row r="114" spans="1:5">
      <c r="A114" s="162" t="s">
        <v>82</v>
      </c>
      <c r="B114" s="162"/>
      <c r="C114" s="162"/>
      <c r="D114" s="162"/>
      <c r="E114" s="162"/>
    </row>
    <row r="115" spans="1:5" ht="60">
      <c r="A115" s="70"/>
      <c r="B115" s="71" t="s">
        <v>108</v>
      </c>
      <c r="C115" s="37" t="s">
        <v>46</v>
      </c>
      <c r="D115" s="37" t="s">
        <v>53</v>
      </c>
      <c r="E115" s="37" t="s">
        <v>130</v>
      </c>
    </row>
    <row r="116" spans="1:5" ht="30">
      <c r="A116" s="70"/>
      <c r="B116" s="67" t="s">
        <v>109</v>
      </c>
      <c r="C116" s="72">
        <v>100</v>
      </c>
      <c r="D116" s="72">
        <f>25*100/25</f>
        <v>100</v>
      </c>
      <c r="E116" s="70">
        <v>1</v>
      </c>
    </row>
    <row r="117" spans="1:5" ht="30">
      <c r="A117" s="70"/>
      <c r="B117" s="67" t="s">
        <v>110</v>
      </c>
      <c r="C117" s="72">
        <f>1777511*100/1777511</f>
        <v>100</v>
      </c>
      <c r="D117" s="72">
        <f>20*100/20</f>
        <v>100</v>
      </c>
      <c r="E117" s="70">
        <v>1</v>
      </c>
    </row>
    <row r="118" spans="1:5">
      <c r="A118" s="62"/>
      <c r="B118" s="46" t="s">
        <v>66</v>
      </c>
      <c r="C118" s="36">
        <v>5000000</v>
      </c>
      <c r="D118" s="36"/>
      <c r="E118" s="50">
        <f>(E116+E117)/2</f>
        <v>1</v>
      </c>
    </row>
    <row r="119" spans="1:5">
      <c r="A119" s="162" t="s">
        <v>82</v>
      </c>
      <c r="B119" s="162"/>
      <c r="C119" s="162"/>
      <c r="D119" s="162"/>
      <c r="E119" s="162"/>
    </row>
    <row r="120" spans="1:5" ht="75">
      <c r="A120" s="70"/>
      <c r="B120" s="71" t="s">
        <v>111</v>
      </c>
      <c r="C120" s="37" t="s">
        <v>46</v>
      </c>
      <c r="D120" s="37" t="s">
        <v>53</v>
      </c>
      <c r="E120" s="37" t="s">
        <v>130</v>
      </c>
    </row>
    <row r="121" spans="1:5" ht="30">
      <c r="A121" s="70"/>
      <c r="B121" s="67" t="s">
        <v>109</v>
      </c>
      <c r="C121" s="72">
        <v>100</v>
      </c>
      <c r="D121" s="72">
        <f>25*100/25</f>
        <v>100</v>
      </c>
      <c r="E121" s="70">
        <v>1</v>
      </c>
    </row>
    <row r="122" spans="1:5" ht="30">
      <c r="A122" s="70"/>
      <c r="B122" s="67" t="s">
        <v>110</v>
      </c>
      <c r="C122" s="72">
        <f>1777511*100/1777511</f>
        <v>100</v>
      </c>
      <c r="D122" s="72">
        <f>20*100/20</f>
        <v>100</v>
      </c>
      <c r="E122" s="70">
        <v>1</v>
      </c>
    </row>
    <row r="123" spans="1:5">
      <c r="A123" s="62"/>
      <c r="B123" s="46" t="s">
        <v>112</v>
      </c>
      <c r="C123" s="36">
        <v>1790451</v>
      </c>
      <c r="D123" s="36">
        <v>987</v>
      </c>
      <c r="E123" s="50">
        <f>(E121+E122)/2</f>
        <v>1</v>
      </c>
    </row>
    <row r="124" spans="1:5">
      <c r="A124" s="162" t="s">
        <v>82</v>
      </c>
      <c r="B124" s="162"/>
      <c r="C124" s="162"/>
      <c r="D124" s="162"/>
      <c r="E124" s="162"/>
    </row>
    <row r="125" spans="1:5" ht="60">
      <c r="A125" s="70"/>
      <c r="B125" s="71" t="s">
        <v>113</v>
      </c>
      <c r="C125" s="37" t="s">
        <v>46</v>
      </c>
      <c r="D125" s="37" t="s">
        <v>53</v>
      </c>
      <c r="E125" s="37" t="s">
        <v>130</v>
      </c>
    </row>
    <row r="126" spans="1:5" ht="30">
      <c r="A126" s="70"/>
      <c r="B126" s="67" t="s">
        <v>114</v>
      </c>
      <c r="C126" s="72">
        <v>100</v>
      </c>
      <c r="D126" s="72">
        <f>25*100/25</f>
        <v>100</v>
      </c>
      <c r="E126" s="70">
        <v>1</v>
      </c>
    </row>
    <row r="127" spans="1:5">
      <c r="A127" s="62"/>
      <c r="B127" s="46" t="s">
        <v>138</v>
      </c>
      <c r="C127" s="36">
        <v>9500</v>
      </c>
      <c r="D127" s="36">
        <v>3</v>
      </c>
      <c r="E127" s="50">
        <f>E126/1</f>
        <v>1</v>
      </c>
    </row>
    <row r="128" spans="1:5">
      <c r="A128" s="162" t="s">
        <v>82</v>
      </c>
      <c r="B128" s="162"/>
      <c r="C128" s="162"/>
      <c r="D128" s="162"/>
      <c r="E128" s="162"/>
    </row>
    <row r="129" spans="1:5" ht="60">
      <c r="A129" s="70"/>
      <c r="B129" s="71" t="s">
        <v>115</v>
      </c>
      <c r="C129" s="37" t="s">
        <v>46</v>
      </c>
      <c r="D129" s="37" t="s">
        <v>53</v>
      </c>
      <c r="E129" s="37" t="s">
        <v>130</v>
      </c>
    </row>
    <row r="130" spans="1:5" ht="30">
      <c r="A130" s="70"/>
      <c r="B130" s="67" t="s">
        <v>116</v>
      </c>
      <c r="C130" s="72">
        <v>100</v>
      </c>
      <c r="D130" s="72">
        <f>25*100/25</f>
        <v>100</v>
      </c>
      <c r="E130" s="70">
        <v>1</v>
      </c>
    </row>
    <row r="131" spans="1:5" ht="24">
      <c r="A131" s="62"/>
      <c r="B131" s="46" t="s">
        <v>139</v>
      </c>
      <c r="C131" s="36">
        <v>3100</v>
      </c>
      <c r="D131" s="36">
        <v>155</v>
      </c>
      <c r="E131" s="50">
        <f>E130/1</f>
        <v>1</v>
      </c>
    </row>
    <row r="132" spans="1:5">
      <c r="A132" s="162" t="s">
        <v>82</v>
      </c>
      <c r="B132" s="162"/>
      <c r="C132" s="162"/>
      <c r="D132" s="162"/>
      <c r="E132" s="162"/>
    </row>
    <row r="133" spans="1:5" ht="60">
      <c r="A133" s="70"/>
      <c r="B133" s="71" t="s">
        <v>127</v>
      </c>
      <c r="C133" s="37" t="s">
        <v>46</v>
      </c>
      <c r="D133" s="37" t="s">
        <v>53</v>
      </c>
      <c r="E133" s="37" t="s">
        <v>130</v>
      </c>
    </row>
    <row r="134" spans="1:5" ht="60">
      <c r="A134" s="70"/>
      <c r="B134" s="67" t="s">
        <v>118</v>
      </c>
      <c r="C134" s="72">
        <v>100</v>
      </c>
      <c r="D134" s="72">
        <v>100</v>
      </c>
      <c r="E134" s="70">
        <v>1</v>
      </c>
    </row>
    <row r="135" spans="1:5">
      <c r="A135" s="70"/>
      <c r="B135" s="67" t="s">
        <v>119</v>
      </c>
      <c r="C135" s="72">
        <v>100</v>
      </c>
      <c r="D135" s="72">
        <v>100</v>
      </c>
      <c r="E135" s="70">
        <v>1</v>
      </c>
    </row>
    <row r="136" spans="1:5" ht="30">
      <c r="A136" s="70"/>
      <c r="B136" s="67" t="s">
        <v>120</v>
      </c>
      <c r="C136" s="72">
        <v>100</v>
      </c>
      <c r="D136" s="72">
        <v>100</v>
      </c>
      <c r="E136" s="70">
        <v>1</v>
      </c>
    </row>
    <row r="137" spans="1:5">
      <c r="A137" s="62"/>
      <c r="B137" s="46" t="s">
        <v>140</v>
      </c>
      <c r="C137" s="36">
        <v>1736900</v>
      </c>
      <c r="D137" s="36"/>
      <c r="E137" s="50">
        <f>E134/1</f>
        <v>1</v>
      </c>
    </row>
    <row r="138" spans="1:5">
      <c r="A138" s="26"/>
      <c r="B138" s="46"/>
      <c r="C138" s="29"/>
      <c r="D138" s="29"/>
      <c r="E138" s="64"/>
    </row>
  </sheetData>
  <mergeCells count="20">
    <mergeCell ref="A1:E1"/>
    <mergeCell ref="A2:E2"/>
    <mergeCell ref="A15:E15"/>
    <mergeCell ref="A20:E20"/>
    <mergeCell ref="B25:E25"/>
    <mergeCell ref="A38:E38"/>
    <mergeCell ref="A124:E124"/>
    <mergeCell ref="A128:E128"/>
    <mergeCell ref="A132:E132"/>
    <mergeCell ref="B64:E64"/>
    <mergeCell ref="A106:A107"/>
    <mergeCell ref="A119:E119"/>
    <mergeCell ref="B47:E47"/>
    <mergeCell ref="A81:E81"/>
    <mergeCell ref="A92:E92"/>
    <mergeCell ref="A109:E109"/>
    <mergeCell ref="A114:E114"/>
    <mergeCell ref="B106:B107"/>
    <mergeCell ref="C106:C107"/>
    <mergeCell ref="E106:E107"/>
  </mergeCells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A21" sqref="A21:D21"/>
    </sheetView>
  </sheetViews>
  <sheetFormatPr defaultRowHeight="15"/>
  <cols>
    <col min="1" max="1" width="3.42578125" style="7" customWidth="1"/>
    <col min="2" max="2" width="68.42578125" style="49" customWidth="1"/>
    <col min="3" max="3" width="11.85546875" style="49" customWidth="1"/>
    <col min="4" max="4" width="12.140625" style="56" customWidth="1"/>
    <col min="5" max="16384" width="9.140625" style="1"/>
  </cols>
  <sheetData>
    <row r="1" spans="1:4">
      <c r="A1" s="159" t="s">
        <v>121</v>
      </c>
      <c r="B1" s="159"/>
      <c r="C1" s="159"/>
      <c r="D1" s="159"/>
    </row>
    <row r="2" spans="1:4">
      <c r="A2" s="70"/>
      <c r="B2" s="47"/>
      <c r="C2" s="69" t="s">
        <v>76</v>
      </c>
      <c r="D2" s="57">
        <v>2015</v>
      </c>
    </row>
    <row r="3" spans="1:4" ht="60">
      <c r="A3" s="70">
        <v>1</v>
      </c>
      <c r="B3" s="88" t="s">
        <v>83</v>
      </c>
      <c r="C3" s="72">
        <v>1.8</v>
      </c>
      <c r="D3" s="72">
        <v>4</v>
      </c>
    </row>
    <row r="4" spans="1:4" ht="63" customHeight="1">
      <c r="A4" s="70">
        <v>2</v>
      </c>
      <c r="B4" s="88" t="s">
        <v>123</v>
      </c>
      <c r="C4" s="72">
        <v>5</v>
      </c>
      <c r="D4" s="72">
        <v>3.3</v>
      </c>
    </row>
    <row r="5" spans="1:4" ht="63" customHeight="1">
      <c r="A5" s="70">
        <v>3</v>
      </c>
      <c r="B5" s="88" t="s">
        <v>124</v>
      </c>
      <c r="C5" s="72">
        <v>1.9</v>
      </c>
      <c r="D5" s="72">
        <v>2.8</v>
      </c>
    </row>
    <row r="6" spans="1:4" ht="51" customHeight="1">
      <c r="A6" s="70">
        <v>4</v>
      </c>
      <c r="B6" s="88" t="s">
        <v>122</v>
      </c>
      <c r="C6" s="72">
        <v>1.7</v>
      </c>
      <c r="D6" s="72">
        <v>1.2</v>
      </c>
    </row>
    <row r="7" spans="1:4" s="4" customFormat="1" ht="45">
      <c r="A7" s="70">
        <v>5</v>
      </c>
      <c r="B7" s="89" t="s">
        <v>70</v>
      </c>
      <c r="C7" s="72">
        <v>1</v>
      </c>
      <c r="D7" s="72">
        <v>1</v>
      </c>
    </row>
    <row r="8" spans="1:4" ht="51" customHeight="1">
      <c r="A8" s="70">
        <v>6</v>
      </c>
      <c r="B8" s="88" t="s">
        <v>69</v>
      </c>
      <c r="C8" s="72">
        <v>1</v>
      </c>
      <c r="D8" s="72">
        <v>1</v>
      </c>
    </row>
    <row r="9" spans="1:4" s="20" customFormat="1" ht="60">
      <c r="A9" s="70">
        <v>7</v>
      </c>
      <c r="B9" s="88" t="s">
        <v>90</v>
      </c>
      <c r="C9" s="72">
        <v>1</v>
      </c>
      <c r="D9" s="72">
        <v>1</v>
      </c>
    </row>
    <row r="10" spans="1:4" s="20" customFormat="1" ht="45">
      <c r="A10" s="70">
        <v>8</v>
      </c>
      <c r="B10" s="88" t="s">
        <v>125</v>
      </c>
      <c r="C10" s="72">
        <v>3</v>
      </c>
      <c r="D10" s="72">
        <v>1</v>
      </c>
    </row>
    <row r="11" spans="1:4" s="20" customFormat="1" ht="68.25" customHeight="1">
      <c r="A11" s="70">
        <v>9</v>
      </c>
      <c r="B11" s="88" t="s">
        <v>126</v>
      </c>
      <c r="C11" s="72"/>
      <c r="D11" s="72">
        <v>1</v>
      </c>
    </row>
    <row r="12" spans="1:4" s="20" customFormat="1" ht="60">
      <c r="A12" s="70">
        <v>10</v>
      </c>
      <c r="B12" s="88" t="s">
        <v>105</v>
      </c>
      <c r="C12" s="72"/>
      <c r="D12" s="72">
        <v>1</v>
      </c>
    </row>
    <row r="13" spans="1:4" s="20" customFormat="1" ht="60">
      <c r="A13" s="70">
        <v>11</v>
      </c>
      <c r="B13" s="71" t="s">
        <v>108</v>
      </c>
      <c r="C13" s="72"/>
      <c r="D13" s="72">
        <v>1</v>
      </c>
    </row>
    <row r="14" spans="1:4" s="20" customFormat="1" ht="60">
      <c r="A14" s="70">
        <v>12</v>
      </c>
      <c r="B14" s="71" t="s">
        <v>113</v>
      </c>
      <c r="C14" s="72"/>
      <c r="D14" s="72">
        <v>1</v>
      </c>
    </row>
    <row r="15" spans="1:4" s="20" customFormat="1" ht="60">
      <c r="A15" s="70">
        <v>13</v>
      </c>
      <c r="B15" s="71" t="s">
        <v>115</v>
      </c>
      <c r="C15" s="72"/>
      <c r="D15" s="72">
        <v>1</v>
      </c>
    </row>
    <row r="16" spans="1:4" s="20" customFormat="1" ht="60">
      <c r="A16" s="70">
        <v>14</v>
      </c>
      <c r="B16" s="71" t="s">
        <v>117</v>
      </c>
      <c r="C16" s="72"/>
      <c r="D16" s="72">
        <v>1</v>
      </c>
    </row>
    <row r="17" spans="1:4" s="33" customFormat="1" ht="79.5" customHeight="1">
      <c r="A17" s="70">
        <v>15</v>
      </c>
      <c r="B17" s="71" t="s">
        <v>111</v>
      </c>
      <c r="C17" s="87"/>
      <c r="D17" s="32">
        <v>1</v>
      </c>
    </row>
    <row r="18" spans="1:4" ht="15.75">
      <c r="A18" s="137" t="s">
        <v>64</v>
      </c>
      <c r="B18" s="137"/>
      <c r="C18" s="137"/>
      <c r="D18" s="137"/>
    </row>
    <row r="19" spans="1:4" ht="30.75" customHeight="1">
      <c r="A19" s="137" t="s">
        <v>72</v>
      </c>
      <c r="B19" s="137"/>
      <c r="C19" s="137"/>
      <c r="D19" s="137"/>
    </row>
    <row r="20" spans="1:4" s="56" customFormat="1" ht="32.25" customHeight="1">
      <c r="A20" s="137" t="s">
        <v>73</v>
      </c>
      <c r="B20" s="137"/>
      <c r="C20" s="137"/>
      <c r="D20" s="137"/>
    </row>
    <row r="21" spans="1:4" s="56" customFormat="1" ht="33" customHeight="1">
      <c r="A21" s="137" t="s">
        <v>74</v>
      </c>
      <c r="B21" s="137"/>
      <c r="C21" s="137"/>
      <c r="D21" s="137"/>
    </row>
    <row r="22" spans="1:4" s="56" customFormat="1" ht="54" customHeight="1">
      <c r="A22" s="137" t="s">
        <v>65</v>
      </c>
      <c r="B22" s="137"/>
      <c r="C22" s="137"/>
      <c r="D22" s="137"/>
    </row>
    <row r="23" spans="1:4" s="56" customFormat="1" ht="37.5" customHeight="1">
      <c r="A23" s="134" t="s">
        <v>128</v>
      </c>
      <c r="B23" s="134"/>
      <c r="C23" s="134"/>
      <c r="D23" s="134"/>
    </row>
  </sheetData>
  <autoFilter ref="A2:D2"/>
  <mergeCells count="7">
    <mergeCell ref="A23:D23"/>
    <mergeCell ref="A1:D1"/>
    <mergeCell ref="A18:D18"/>
    <mergeCell ref="A19:D19"/>
    <mergeCell ref="A20:D20"/>
    <mergeCell ref="A21:D21"/>
    <mergeCell ref="A22:D22"/>
  </mergeCells>
  <pageMargins left="0.39370078740157483" right="0.39370078740157483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E6" sqref="E6"/>
    </sheetView>
  </sheetViews>
  <sheetFormatPr defaultRowHeight="12.75"/>
  <cols>
    <col min="1" max="1" width="5" customWidth="1"/>
    <col min="2" max="2" width="25.28515625" customWidth="1"/>
    <col min="3" max="3" width="22.28515625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167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326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132.75" customHeight="1">
      <c r="A6" s="125">
        <v>1</v>
      </c>
      <c r="B6" s="53" t="s">
        <v>328</v>
      </c>
      <c r="C6" s="127" t="s">
        <v>330</v>
      </c>
      <c r="D6" s="126" t="s">
        <v>331</v>
      </c>
      <c r="E6" s="126">
        <v>5.0999999999999997E-2</v>
      </c>
      <c r="F6" s="126">
        <v>5.0999999999999997E-2</v>
      </c>
      <c r="G6" s="126">
        <v>100</v>
      </c>
      <c r="H6" s="128">
        <v>384</v>
      </c>
      <c r="I6" s="128">
        <v>384</v>
      </c>
      <c r="J6" s="129">
        <v>100</v>
      </c>
    </row>
    <row r="7" spans="1:10" ht="78.75" customHeight="1">
      <c r="A7" s="54" t="s">
        <v>237</v>
      </c>
      <c r="B7" s="53" t="s">
        <v>329</v>
      </c>
      <c r="C7" s="127" t="s">
        <v>332</v>
      </c>
      <c r="D7" s="126" t="s">
        <v>333</v>
      </c>
      <c r="E7" s="126" t="s">
        <v>334</v>
      </c>
      <c r="F7" s="126">
        <v>0</v>
      </c>
      <c r="G7" s="126">
        <v>100</v>
      </c>
      <c r="H7" s="132">
        <v>4259.2</v>
      </c>
      <c r="I7" s="132">
        <v>4259.2</v>
      </c>
      <c r="J7" s="133">
        <v>100</v>
      </c>
    </row>
    <row r="8" spans="1:10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>
      <c r="A9" s="118"/>
      <c r="B9" s="118"/>
      <c r="C9" s="124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>
      <c r="A21" s="118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>
      <c r="C40" s="118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G6" sqref="G6"/>
    </sheetView>
  </sheetViews>
  <sheetFormatPr defaultRowHeight="12.75"/>
  <cols>
    <col min="1" max="1" width="5" customWidth="1"/>
    <col min="2" max="2" width="24.28515625" customWidth="1"/>
    <col min="3" max="3" width="17.5703125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166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326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27" t="s">
        <v>187</v>
      </c>
      <c r="D5" s="127" t="s">
        <v>188</v>
      </c>
      <c r="E5" s="127" t="s">
        <v>189</v>
      </c>
      <c r="F5" s="127" t="s">
        <v>190</v>
      </c>
      <c r="G5" s="127" t="s">
        <v>191</v>
      </c>
      <c r="H5" s="127" t="s">
        <v>189</v>
      </c>
      <c r="I5" s="127" t="s">
        <v>190</v>
      </c>
      <c r="J5" s="127" t="s">
        <v>191</v>
      </c>
    </row>
    <row r="6" spans="1:10" ht="99" customHeight="1">
      <c r="A6" s="125">
        <v>1</v>
      </c>
      <c r="B6" s="53" t="s">
        <v>106</v>
      </c>
      <c r="C6" s="126" t="s">
        <v>327</v>
      </c>
      <c r="D6" s="126" t="s">
        <v>247</v>
      </c>
      <c r="E6" s="126">
        <v>2</v>
      </c>
      <c r="F6" s="126">
        <v>2</v>
      </c>
      <c r="G6" s="126">
        <v>100</v>
      </c>
      <c r="H6" s="128">
        <v>945.3</v>
      </c>
      <c r="I6" s="128">
        <v>945.3</v>
      </c>
      <c r="J6" s="129">
        <v>100</v>
      </c>
    </row>
    <row r="7" spans="1:10" ht="90" customHeight="1">
      <c r="A7" s="54" t="s">
        <v>237</v>
      </c>
      <c r="B7" s="53" t="s">
        <v>107</v>
      </c>
      <c r="C7" s="126" t="s">
        <v>327</v>
      </c>
      <c r="D7" s="126" t="s">
        <v>247</v>
      </c>
      <c r="E7" s="126">
        <v>1</v>
      </c>
      <c r="F7" s="126">
        <v>1</v>
      </c>
      <c r="G7" s="126">
        <v>100</v>
      </c>
      <c r="H7" s="52">
        <v>199.7</v>
      </c>
      <c r="I7" s="52">
        <v>199.7</v>
      </c>
      <c r="J7" s="126">
        <v>100</v>
      </c>
    </row>
    <row r="8" spans="1:10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>
      <c r="A9" s="118"/>
      <c r="B9" s="118"/>
      <c r="C9" s="124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>
      <c r="A21" s="118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>
      <c r="C40" s="118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A7" sqref="A7"/>
    </sheetView>
  </sheetViews>
  <sheetFormatPr defaultRowHeight="12.75"/>
  <cols>
    <col min="1" max="1" width="5" customWidth="1"/>
    <col min="2" max="2" width="36.5703125" customWidth="1"/>
    <col min="3" max="3" width="16.140625" customWidth="1"/>
    <col min="4" max="4" width="9.7109375" customWidth="1"/>
    <col min="6" max="6" width="9.5703125" customWidth="1"/>
    <col min="7" max="7" width="8.28515625" customWidth="1"/>
    <col min="9" max="10" width="11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3" customHeight="1">
      <c r="A2" s="139" t="s">
        <v>169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302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105" customHeight="1">
      <c r="A6" s="126">
        <v>1</v>
      </c>
      <c r="B6" s="53" t="s">
        <v>118</v>
      </c>
      <c r="C6" s="126"/>
      <c r="D6" s="126"/>
      <c r="E6" s="126"/>
      <c r="F6" s="126"/>
      <c r="G6" s="126"/>
      <c r="H6" s="52">
        <v>342.6</v>
      </c>
      <c r="I6" s="52">
        <v>333.5</v>
      </c>
      <c r="J6" s="126">
        <v>97.3</v>
      </c>
    </row>
    <row r="7" spans="1:10" ht="67.5" customHeight="1">
      <c r="A7" s="111" t="s">
        <v>218</v>
      </c>
      <c r="B7" s="51" t="s">
        <v>311</v>
      </c>
      <c r="C7" s="126" t="s">
        <v>303</v>
      </c>
      <c r="D7" s="126" t="s">
        <v>247</v>
      </c>
      <c r="E7" s="126">
        <v>15</v>
      </c>
      <c r="F7" s="126">
        <v>20</v>
      </c>
      <c r="G7" s="126">
        <v>133.30000000000001</v>
      </c>
      <c r="H7" s="126">
        <v>310</v>
      </c>
      <c r="I7" s="126">
        <v>310</v>
      </c>
      <c r="J7" s="126">
        <v>100</v>
      </c>
    </row>
    <row r="8" spans="1:10" ht="67.5" customHeight="1">
      <c r="A8" s="111" t="s">
        <v>219</v>
      </c>
      <c r="B8" s="51" t="s">
        <v>312</v>
      </c>
      <c r="C8" s="126" t="s">
        <v>304</v>
      </c>
      <c r="D8" s="126" t="s">
        <v>247</v>
      </c>
      <c r="E8" s="126">
        <v>18</v>
      </c>
      <c r="F8" s="126">
        <v>11</v>
      </c>
      <c r="G8" s="126">
        <v>61.1</v>
      </c>
      <c r="H8" s="126">
        <v>32.6</v>
      </c>
      <c r="I8" s="126">
        <v>23.5</v>
      </c>
      <c r="J8" s="126">
        <v>72.099999999999994</v>
      </c>
    </row>
    <row r="9" spans="1:10" ht="50.25" customHeight="1">
      <c r="A9" s="111" t="s">
        <v>217</v>
      </c>
      <c r="B9" s="51" t="s">
        <v>309</v>
      </c>
      <c r="C9" s="126" t="s">
        <v>310</v>
      </c>
      <c r="D9" s="126" t="s">
        <v>247</v>
      </c>
      <c r="E9" s="126">
        <v>3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</row>
    <row r="10" spans="1:10" ht="30" customHeight="1">
      <c r="A10" s="126">
        <v>2</v>
      </c>
      <c r="B10" s="53" t="s">
        <v>305</v>
      </c>
      <c r="C10" s="110"/>
      <c r="D10" s="126"/>
      <c r="E10" s="126"/>
      <c r="F10" s="126"/>
      <c r="G10" s="126"/>
      <c r="H10" s="126">
        <v>973.6</v>
      </c>
      <c r="I10" s="126">
        <v>875.33</v>
      </c>
      <c r="J10" s="126">
        <v>89.9</v>
      </c>
    </row>
    <row r="11" spans="1:10" ht="50.25" customHeight="1">
      <c r="A11" s="126" t="s">
        <v>306</v>
      </c>
      <c r="B11" s="53" t="s">
        <v>308</v>
      </c>
      <c r="C11" s="126" t="s">
        <v>317</v>
      </c>
      <c r="D11" s="126" t="s">
        <v>318</v>
      </c>
      <c r="E11" s="126">
        <v>47.65</v>
      </c>
      <c r="F11" s="126">
        <v>51.72</v>
      </c>
      <c r="G11" s="126">
        <v>108.5</v>
      </c>
      <c r="H11" s="126">
        <v>110.6</v>
      </c>
      <c r="I11" s="126">
        <v>102</v>
      </c>
      <c r="J11" s="126">
        <v>92.2</v>
      </c>
    </row>
    <row r="12" spans="1:10" ht="56.25" customHeight="1">
      <c r="A12" s="126" t="s">
        <v>307</v>
      </c>
      <c r="B12" s="53" t="s">
        <v>313</v>
      </c>
      <c r="C12" s="126" t="s">
        <v>319</v>
      </c>
      <c r="D12" s="126" t="s">
        <v>320</v>
      </c>
      <c r="E12" s="126">
        <v>65.650000000000006</v>
      </c>
      <c r="F12" s="126">
        <v>78.25</v>
      </c>
      <c r="G12" s="126">
        <v>119.2</v>
      </c>
      <c r="H12" s="126">
        <v>448.4</v>
      </c>
      <c r="I12" s="126">
        <v>438.4</v>
      </c>
      <c r="J12" s="126">
        <v>97.8</v>
      </c>
    </row>
    <row r="13" spans="1:10" ht="66.75" customHeight="1">
      <c r="A13" s="126" t="s">
        <v>314</v>
      </c>
      <c r="B13" s="53" t="s">
        <v>315</v>
      </c>
      <c r="C13" s="126" t="s">
        <v>324</v>
      </c>
      <c r="D13" s="126" t="s">
        <v>247</v>
      </c>
      <c r="E13" s="126">
        <v>6</v>
      </c>
      <c r="F13" s="126">
        <v>3</v>
      </c>
      <c r="G13" s="126">
        <v>50</v>
      </c>
      <c r="H13" s="126">
        <v>408.3</v>
      </c>
      <c r="I13" s="126">
        <v>329.63</v>
      </c>
      <c r="J13" s="126">
        <v>80.7</v>
      </c>
    </row>
    <row r="14" spans="1:10" ht="40.5" customHeight="1">
      <c r="A14" s="126" t="s">
        <v>222</v>
      </c>
      <c r="B14" s="53" t="s">
        <v>316</v>
      </c>
      <c r="C14" s="126" t="s">
        <v>325</v>
      </c>
      <c r="D14" s="126" t="s">
        <v>247</v>
      </c>
      <c r="E14" s="126">
        <v>12</v>
      </c>
      <c r="F14" s="126">
        <v>12</v>
      </c>
      <c r="G14" s="126">
        <v>100</v>
      </c>
      <c r="H14" s="126">
        <v>6.3</v>
      </c>
      <c r="I14" s="126">
        <v>5.3</v>
      </c>
      <c r="J14" s="126">
        <v>84.1</v>
      </c>
    </row>
    <row r="15" spans="1:10" ht="90" customHeight="1">
      <c r="A15" s="126">
        <v>3</v>
      </c>
      <c r="B15" s="53" t="s">
        <v>321</v>
      </c>
      <c r="C15" s="126" t="s">
        <v>322</v>
      </c>
      <c r="D15" s="126" t="s">
        <v>323</v>
      </c>
      <c r="E15" s="126">
        <v>6500</v>
      </c>
      <c r="F15" s="126">
        <v>370.4</v>
      </c>
      <c r="G15" s="126">
        <v>5.7</v>
      </c>
      <c r="H15" s="126">
        <v>7.4</v>
      </c>
      <c r="I15" s="126">
        <v>7.41</v>
      </c>
      <c r="J15" s="126">
        <v>100.1</v>
      </c>
    </row>
    <row r="16" spans="1:10">
      <c r="A16" s="113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>
      <c r="A17" s="113"/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>
      <c r="A18" s="113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13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0">
      <c r="A22" s="113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>
      <c r="A23" s="113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>
      <c r="A36" s="113"/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>
      <c r="A37" s="113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>
      <c r="A38" s="113"/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>
      <c r="A40" s="123"/>
      <c r="B40" s="123"/>
      <c r="C40" s="113"/>
      <c r="D40" s="123"/>
      <c r="E40" s="123"/>
      <c r="F40" s="123"/>
      <c r="G40" s="123"/>
      <c r="H40" s="123"/>
      <c r="I40" s="123"/>
      <c r="J40" s="123"/>
    </row>
    <row r="41" spans="1:10">
      <c r="A41" s="123"/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0">
      <c r="A42" s="123"/>
      <c r="B42" s="123"/>
      <c r="C42" s="123"/>
      <c r="D42" s="123"/>
      <c r="E42" s="123"/>
      <c r="F42" s="123"/>
      <c r="G42" s="123"/>
      <c r="H42" s="123"/>
      <c r="I42" s="123"/>
      <c r="J42" s="123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D6" sqref="D6"/>
    </sheetView>
  </sheetViews>
  <sheetFormatPr defaultRowHeight="12.75"/>
  <cols>
    <col min="1" max="1" width="5" customWidth="1"/>
    <col min="2" max="2" width="26.7109375" customWidth="1"/>
    <col min="3" max="3" width="17.7109375" customWidth="1"/>
    <col min="4" max="4" width="9.7109375" customWidth="1"/>
    <col min="6" max="6" width="9.5703125" customWidth="1"/>
    <col min="7" max="7" width="8.28515625" customWidth="1"/>
    <col min="9" max="9" width="12.140625" customWidth="1"/>
    <col min="10" max="10" width="12.710937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0" customHeight="1">
      <c r="A2" s="139" t="s">
        <v>170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302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26" t="s">
        <v>187</v>
      </c>
      <c r="D5" s="126" t="s">
        <v>188</v>
      </c>
      <c r="E5" s="126" t="s">
        <v>189</v>
      </c>
      <c r="F5" s="126" t="s">
        <v>190</v>
      </c>
      <c r="G5" s="126" t="s">
        <v>191</v>
      </c>
      <c r="H5" s="126" t="s">
        <v>189</v>
      </c>
      <c r="I5" s="126" t="s">
        <v>190</v>
      </c>
      <c r="J5" s="126" t="s">
        <v>191</v>
      </c>
    </row>
    <row r="6" spans="1:10" ht="105" customHeight="1">
      <c r="A6" s="126">
        <v>1</v>
      </c>
      <c r="B6" s="51" t="s">
        <v>337</v>
      </c>
      <c r="C6" s="126" t="s">
        <v>301</v>
      </c>
      <c r="D6" s="126" t="s">
        <v>247</v>
      </c>
      <c r="E6" s="126">
        <v>6</v>
      </c>
      <c r="F6" s="126">
        <v>2</v>
      </c>
      <c r="G6" s="126">
        <v>66.7</v>
      </c>
      <c r="H6" s="52">
        <v>50</v>
      </c>
      <c r="I6" s="52">
        <v>2</v>
      </c>
      <c r="J6" s="126">
        <v>4</v>
      </c>
    </row>
    <row r="7" spans="1:10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>
      <c r="A8" s="118"/>
      <c r="B8" s="118"/>
      <c r="C8" s="124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>
      <c r="A21" s="118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>
      <c r="C39" s="118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opLeftCell="A10" workbookViewId="0">
      <selection activeCell="H6" sqref="H6:H8"/>
    </sheetView>
  </sheetViews>
  <sheetFormatPr defaultRowHeight="12.75"/>
  <cols>
    <col min="1" max="1" width="5" customWidth="1"/>
    <col min="2" max="2" width="23.42578125" customWidth="1"/>
    <col min="3" max="3" width="21.140625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284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184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26" t="s">
        <v>187</v>
      </c>
      <c r="D5" s="126" t="s">
        <v>188</v>
      </c>
      <c r="E5" s="126" t="s">
        <v>189</v>
      </c>
      <c r="F5" s="126" t="s">
        <v>190</v>
      </c>
      <c r="G5" s="126" t="s">
        <v>191</v>
      </c>
      <c r="H5" s="126" t="s">
        <v>189</v>
      </c>
      <c r="I5" s="126" t="s">
        <v>190</v>
      </c>
      <c r="J5" s="126" t="s">
        <v>191</v>
      </c>
    </row>
    <row r="6" spans="1:10" ht="44.25" customHeight="1">
      <c r="A6" s="141">
        <v>1</v>
      </c>
      <c r="B6" s="141" t="s">
        <v>285</v>
      </c>
      <c r="C6" s="120" t="s">
        <v>286</v>
      </c>
      <c r="D6" s="120" t="s">
        <v>203</v>
      </c>
      <c r="E6" s="120">
        <v>3700</v>
      </c>
      <c r="F6" s="120">
        <v>3700</v>
      </c>
      <c r="G6" s="120">
        <v>100</v>
      </c>
      <c r="H6" s="150">
        <v>195</v>
      </c>
      <c r="I6" s="150">
        <v>215.2</v>
      </c>
      <c r="J6" s="141">
        <v>110.4</v>
      </c>
    </row>
    <row r="7" spans="1:10" ht="42.75" customHeight="1">
      <c r="A7" s="149"/>
      <c r="B7" s="149"/>
      <c r="C7" s="120" t="s">
        <v>287</v>
      </c>
      <c r="D7" s="120" t="s">
        <v>247</v>
      </c>
      <c r="E7" s="120">
        <v>23600</v>
      </c>
      <c r="F7" s="120">
        <v>28526</v>
      </c>
      <c r="G7" s="120">
        <v>120.9</v>
      </c>
      <c r="H7" s="151"/>
      <c r="I7" s="151"/>
      <c r="J7" s="149"/>
    </row>
    <row r="8" spans="1:10" ht="58.5" customHeight="1">
      <c r="A8" s="142"/>
      <c r="B8" s="142"/>
      <c r="C8" s="120" t="s">
        <v>288</v>
      </c>
      <c r="D8" s="120" t="s">
        <v>247</v>
      </c>
      <c r="E8" s="120">
        <v>65500</v>
      </c>
      <c r="F8" s="120">
        <v>65500</v>
      </c>
      <c r="G8" s="120">
        <v>100</v>
      </c>
      <c r="H8" s="152"/>
      <c r="I8" s="152"/>
      <c r="J8" s="142"/>
    </row>
    <row r="9" spans="1:10" ht="57" customHeight="1">
      <c r="A9" s="146" t="s">
        <v>237</v>
      </c>
      <c r="B9" s="141" t="s">
        <v>289</v>
      </c>
      <c r="C9" s="120" t="s">
        <v>290</v>
      </c>
      <c r="D9" s="120" t="s">
        <v>247</v>
      </c>
      <c r="E9" s="120">
        <v>90</v>
      </c>
      <c r="F9" s="120">
        <v>90</v>
      </c>
      <c r="G9" s="120">
        <v>100</v>
      </c>
      <c r="H9" s="150">
        <v>116.6</v>
      </c>
      <c r="I9" s="150">
        <v>152.69999999999999</v>
      </c>
      <c r="J9" s="141">
        <v>130.9</v>
      </c>
    </row>
    <row r="10" spans="1:10" ht="33.75" customHeight="1">
      <c r="A10" s="147"/>
      <c r="B10" s="149"/>
      <c r="C10" s="120" t="s">
        <v>291</v>
      </c>
      <c r="D10" s="120" t="s">
        <v>247</v>
      </c>
      <c r="E10" s="120">
        <v>5</v>
      </c>
      <c r="F10" s="120">
        <v>5</v>
      </c>
      <c r="G10" s="120">
        <v>100</v>
      </c>
      <c r="H10" s="151"/>
      <c r="I10" s="151"/>
      <c r="J10" s="149"/>
    </row>
    <row r="11" spans="1:10" ht="40.5" customHeight="1">
      <c r="A11" s="147"/>
      <c r="B11" s="149"/>
      <c r="C11" s="120" t="s">
        <v>292</v>
      </c>
      <c r="D11" s="120" t="s">
        <v>247</v>
      </c>
      <c r="E11" s="120">
        <v>1</v>
      </c>
      <c r="F11" s="120">
        <v>1</v>
      </c>
      <c r="G11" s="120">
        <v>100</v>
      </c>
      <c r="H11" s="151"/>
      <c r="I11" s="151"/>
      <c r="J11" s="149"/>
    </row>
    <row r="12" spans="1:10" ht="42" customHeight="1">
      <c r="A12" s="147"/>
      <c r="B12" s="149"/>
      <c r="C12" s="120" t="s">
        <v>293</v>
      </c>
      <c r="D12" s="120" t="s">
        <v>247</v>
      </c>
      <c r="E12" s="120">
        <v>20</v>
      </c>
      <c r="F12" s="120">
        <v>20</v>
      </c>
      <c r="G12" s="120">
        <v>100</v>
      </c>
      <c r="H12" s="151"/>
      <c r="I12" s="151"/>
      <c r="J12" s="149"/>
    </row>
    <row r="13" spans="1:10" ht="54.75" customHeight="1">
      <c r="A13" s="147"/>
      <c r="B13" s="149"/>
      <c r="C13" s="120" t="s">
        <v>294</v>
      </c>
      <c r="D13" s="120" t="s">
        <v>203</v>
      </c>
      <c r="E13" s="120">
        <v>5</v>
      </c>
      <c r="F13" s="120">
        <v>1</v>
      </c>
      <c r="G13" s="120">
        <v>20</v>
      </c>
      <c r="H13" s="151"/>
      <c r="I13" s="151"/>
      <c r="J13" s="149"/>
    </row>
    <row r="14" spans="1:10" ht="31.5" customHeight="1">
      <c r="A14" s="148"/>
      <c r="B14" s="142"/>
      <c r="C14" s="120" t="s">
        <v>295</v>
      </c>
      <c r="D14" s="120" t="s">
        <v>296</v>
      </c>
      <c r="E14" s="120">
        <v>31</v>
      </c>
      <c r="F14" s="120">
        <v>31</v>
      </c>
      <c r="G14" s="120">
        <v>100</v>
      </c>
      <c r="H14" s="152"/>
      <c r="I14" s="152"/>
      <c r="J14" s="142"/>
    </row>
    <row r="15" spans="1:10" ht="19.5" customHeight="1">
      <c r="A15" s="141">
        <v>3</v>
      </c>
      <c r="B15" s="141" t="s">
        <v>297</v>
      </c>
      <c r="C15" s="120" t="s">
        <v>299</v>
      </c>
      <c r="D15" s="120" t="s">
        <v>203</v>
      </c>
      <c r="E15" s="120">
        <v>3</v>
      </c>
      <c r="F15" s="120">
        <v>3</v>
      </c>
      <c r="G15" s="120">
        <v>100</v>
      </c>
      <c r="H15" s="141">
        <v>4.2</v>
      </c>
      <c r="I15" s="141">
        <v>2.6</v>
      </c>
      <c r="J15" s="141">
        <v>61.9</v>
      </c>
    </row>
    <row r="16" spans="1:10" ht="21" customHeight="1">
      <c r="A16" s="149"/>
      <c r="B16" s="149"/>
      <c r="C16" s="120" t="s">
        <v>298</v>
      </c>
      <c r="D16" s="120" t="s">
        <v>203</v>
      </c>
      <c r="E16" s="120">
        <v>3</v>
      </c>
      <c r="F16" s="120">
        <v>1</v>
      </c>
      <c r="G16" s="120">
        <v>33.299999999999997</v>
      </c>
      <c r="H16" s="149"/>
      <c r="I16" s="149"/>
      <c r="J16" s="149"/>
    </row>
    <row r="17" spans="1:10" ht="28.5" customHeight="1">
      <c r="A17" s="120">
        <v>4</v>
      </c>
      <c r="B17" s="120" t="s">
        <v>300</v>
      </c>
      <c r="C17" s="126" t="s">
        <v>336</v>
      </c>
      <c r="D17" s="120" t="s">
        <v>247</v>
      </c>
      <c r="E17" s="120">
        <v>2.5</v>
      </c>
      <c r="F17" s="120">
        <v>2.5</v>
      </c>
      <c r="G17" s="120">
        <v>100</v>
      </c>
      <c r="H17" s="120">
        <v>917.2</v>
      </c>
      <c r="I17" s="120">
        <v>902.5</v>
      </c>
      <c r="J17" s="120">
        <v>98.4</v>
      </c>
    </row>
    <row r="18" spans="1:10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>
      <c r="A19" s="118"/>
      <c r="B19" s="118"/>
      <c r="C19" s="121"/>
      <c r="D19" s="118"/>
      <c r="E19" s="118"/>
      <c r="F19" s="118"/>
      <c r="G19" s="118"/>
      <c r="H19" s="118"/>
      <c r="I19" s="118"/>
      <c r="J19" s="118"/>
    </row>
    <row r="20" spans="1:10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>
      <c r="A21" s="118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>
      <c r="C50" s="118"/>
    </row>
  </sheetData>
  <mergeCells count="22">
    <mergeCell ref="A1:J1"/>
    <mergeCell ref="A2:J2"/>
    <mergeCell ref="A3:J3"/>
    <mergeCell ref="A4:A5"/>
    <mergeCell ref="B4:B5"/>
    <mergeCell ref="C4:G4"/>
    <mergeCell ref="H4:J4"/>
    <mergeCell ref="A6:A8"/>
    <mergeCell ref="B6:B8"/>
    <mergeCell ref="H6:H8"/>
    <mergeCell ref="I6:I8"/>
    <mergeCell ref="J6:J8"/>
    <mergeCell ref="A15:A16"/>
    <mergeCell ref="B15:B16"/>
    <mergeCell ref="H15:H16"/>
    <mergeCell ref="I15:I16"/>
    <mergeCell ref="J15:J16"/>
    <mergeCell ref="A9:A14"/>
    <mergeCell ref="B9:B14"/>
    <mergeCell ref="H9:H14"/>
    <mergeCell ref="I9:I14"/>
    <mergeCell ref="J9:J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1" sqref="C11"/>
    </sheetView>
  </sheetViews>
  <sheetFormatPr defaultRowHeight="12.75"/>
  <cols>
    <col min="1" max="1" width="5" customWidth="1"/>
    <col min="2" max="2" width="31" customWidth="1"/>
    <col min="3" max="3" width="13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6.75" customHeight="1">
      <c r="A2" s="139" t="s">
        <v>274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275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28.5" customHeight="1">
      <c r="A6" s="120">
        <v>1</v>
      </c>
      <c r="B6" s="110" t="s">
        <v>276</v>
      </c>
      <c r="C6" s="120" t="s">
        <v>283</v>
      </c>
      <c r="D6" s="120" t="s">
        <v>247</v>
      </c>
      <c r="E6" s="120">
        <v>20</v>
      </c>
      <c r="F6" s="120">
        <v>20</v>
      </c>
      <c r="G6" s="120">
        <v>100</v>
      </c>
      <c r="H6" s="52">
        <v>6340.6</v>
      </c>
      <c r="I6" s="52">
        <v>7026.3</v>
      </c>
      <c r="J6" s="120">
        <v>110.8</v>
      </c>
    </row>
    <row r="7" spans="1:10" ht="39.75" customHeight="1">
      <c r="A7" s="54" t="s">
        <v>237</v>
      </c>
      <c r="B7" s="110" t="s">
        <v>277</v>
      </c>
      <c r="C7" s="120" t="s">
        <v>283</v>
      </c>
      <c r="D7" s="120" t="s">
        <v>247</v>
      </c>
      <c r="E7" s="120">
        <v>15</v>
      </c>
      <c r="F7" s="120">
        <v>15</v>
      </c>
      <c r="G7" s="120">
        <v>100</v>
      </c>
      <c r="H7" s="52">
        <v>1716.8</v>
      </c>
      <c r="I7" s="52">
        <v>1977.6</v>
      </c>
      <c r="J7" s="120">
        <v>115.2</v>
      </c>
    </row>
    <row r="8" spans="1:10" ht="39.75" customHeight="1">
      <c r="A8" s="54" t="s">
        <v>238</v>
      </c>
      <c r="B8" s="110" t="s">
        <v>278</v>
      </c>
      <c r="C8" s="120" t="s">
        <v>283</v>
      </c>
      <c r="D8" s="120" t="s">
        <v>247</v>
      </c>
      <c r="E8" s="120">
        <v>15</v>
      </c>
      <c r="F8" s="120">
        <v>15</v>
      </c>
      <c r="G8" s="120">
        <v>100</v>
      </c>
      <c r="H8" s="52">
        <v>1834.5</v>
      </c>
      <c r="I8" s="52">
        <v>2113.1999999999998</v>
      </c>
      <c r="J8" s="120">
        <v>115.2</v>
      </c>
    </row>
    <row r="9" spans="1:10" ht="36" customHeight="1">
      <c r="A9" s="22">
        <v>4</v>
      </c>
      <c r="B9" s="110" t="s">
        <v>279</v>
      </c>
      <c r="C9" s="120" t="s">
        <v>283</v>
      </c>
      <c r="D9" s="120" t="s">
        <v>247</v>
      </c>
      <c r="E9" s="22">
        <v>12</v>
      </c>
      <c r="F9" s="22">
        <v>12</v>
      </c>
      <c r="G9" s="120">
        <v>100</v>
      </c>
      <c r="H9" s="22">
        <v>870.9</v>
      </c>
      <c r="I9" s="22">
        <v>1003.1</v>
      </c>
      <c r="J9" s="22">
        <v>115.2</v>
      </c>
    </row>
    <row r="10" spans="1:10" ht="39" customHeight="1">
      <c r="A10" s="22">
        <v>5</v>
      </c>
      <c r="B10" s="110" t="s">
        <v>280</v>
      </c>
      <c r="C10" s="120" t="s">
        <v>283</v>
      </c>
      <c r="D10" s="120" t="s">
        <v>247</v>
      </c>
      <c r="E10" s="22">
        <v>14</v>
      </c>
      <c r="F10" s="22">
        <v>14</v>
      </c>
      <c r="G10" s="120">
        <v>100</v>
      </c>
      <c r="H10" s="22">
        <v>1516</v>
      </c>
      <c r="I10" s="22">
        <v>1746.3</v>
      </c>
      <c r="J10" s="22">
        <v>115.2</v>
      </c>
    </row>
    <row r="11" spans="1:10" ht="37.5" customHeight="1">
      <c r="A11" s="22">
        <v>6</v>
      </c>
      <c r="B11" s="110" t="s">
        <v>281</v>
      </c>
      <c r="C11" s="120" t="s">
        <v>283</v>
      </c>
      <c r="D11" s="120" t="s">
        <v>247</v>
      </c>
      <c r="E11" s="22">
        <v>12</v>
      </c>
      <c r="F11" s="22">
        <v>12</v>
      </c>
      <c r="G11" s="120">
        <v>100</v>
      </c>
      <c r="H11" s="22">
        <v>391.7</v>
      </c>
      <c r="I11" s="22">
        <v>451.2</v>
      </c>
      <c r="J11" s="22">
        <v>115.2</v>
      </c>
    </row>
    <row r="12" spans="1:10" ht="42" customHeight="1">
      <c r="A12" s="22">
        <v>7</v>
      </c>
      <c r="B12" s="110" t="s">
        <v>282</v>
      </c>
      <c r="C12" s="120" t="s">
        <v>283</v>
      </c>
      <c r="D12" s="120" t="s">
        <v>247</v>
      </c>
      <c r="E12" s="22">
        <v>13</v>
      </c>
      <c r="F12" s="22">
        <v>13</v>
      </c>
      <c r="G12" s="120">
        <v>100</v>
      </c>
      <c r="H12" s="22">
        <v>1186.2</v>
      </c>
      <c r="I12" s="22">
        <v>1366.4</v>
      </c>
      <c r="J12" s="22">
        <v>115.2</v>
      </c>
    </row>
    <row r="13" spans="1:10">
      <c r="A13" s="122"/>
      <c r="B13" s="123"/>
      <c r="C13" s="123"/>
      <c r="D13" s="123"/>
      <c r="E13" s="123"/>
      <c r="F13" s="123"/>
      <c r="G13" s="123"/>
      <c r="H13" s="123"/>
      <c r="I13" s="123"/>
      <c r="J13" s="123"/>
    </row>
  </sheetData>
  <mergeCells count="7">
    <mergeCell ref="A1:J1"/>
    <mergeCell ref="A2:J2"/>
    <mergeCell ref="A3:J3"/>
    <mergeCell ref="A4:A5"/>
    <mergeCell ref="B4:B5"/>
    <mergeCell ref="C4:G4"/>
    <mergeCell ref="H4:J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topLeftCell="A4" workbookViewId="0">
      <selection activeCell="E11" sqref="E11"/>
    </sheetView>
  </sheetViews>
  <sheetFormatPr defaultRowHeight="12.75"/>
  <cols>
    <col min="1" max="1" width="5" customWidth="1"/>
    <col min="2" max="2" width="24.7109375" customWidth="1"/>
    <col min="3" max="3" width="13" customWidth="1"/>
    <col min="4" max="4" width="9.7109375" customWidth="1"/>
    <col min="6" max="6" width="9.5703125" customWidth="1"/>
    <col min="7" max="7" width="8.28515625" customWidth="1"/>
    <col min="9" max="9" width="11" customWidth="1"/>
    <col min="10" max="10" width="10.2851562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9.25" customHeight="1">
      <c r="A2" s="139" t="s">
        <v>257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6.5" customHeight="1">
      <c r="A3" s="140" t="s">
        <v>258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11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19.5" customHeight="1">
      <c r="A6" s="141">
        <v>1</v>
      </c>
      <c r="B6" s="141" t="s">
        <v>259</v>
      </c>
      <c r="C6" s="21" t="s">
        <v>260</v>
      </c>
      <c r="D6" s="21" t="s">
        <v>203</v>
      </c>
      <c r="E6" s="21">
        <v>3700</v>
      </c>
      <c r="F6" s="21">
        <v>3700</v>
      </c>
      <c r="G6" s="21">
        <v>100</v>
      </c>
      <c r="H6" s="150">
        <v>2896.4</v>
      </c>
      <c r="I6" s="150">
        <v>3564.1</v>
      </c>
      <c r="J6" s="141">
        <v>123.1</v>
      </c>
    </row>
    <row r="7" spans="1:10" ht="16.5" customHeight="1">
      <c r="A7" s="149"/>
      <c r="B7" s="149"/>
      <c r="C7" s="21" t="s">
        <v>261</v>
      </c>
      <c r="D7" s="21" t="s">
        <v>247</v>
      </c>
      <c r="E7" s="21">
        <v>23600</v>
      </c>
      <c r="F7" s="21">
        <v>28526</v>
      </c>
      <c r="G7" s="21">
        <v>120.9</v>
      </c>
      <c r="H7" s="151"/>
      <c r="I7" s="151"/>
      <c r="J7" s="149"/>
    </row>
    <row r="8" spans="1:10" ht="16.5" customHeight="1">
      <c r="A8" s="142"/>
      <c r="B8" s="142"/>
      <c r="C8" s="21" t="s">
        <v>262</v>
      </c>
      <c r="D8" s="21" t="s">
        <v>247</v>
      </c>
      <c r="E8" s="21">
        <v>65500</v>
      </c>
      <c r="F8" s="21">
        <v>65500</v>
      </c>
      <c r="G8" s="21">
        <v>100</v>
      </c>
      <c r="H8" s="152"/>
      <c r="I8" s="152"/>
      <c r="J8" s="142"/>
    </row>
    <row r="9" spans="1:10" ht="16.5" customHeight="1">
      <c r="A9" s="146" t="s">
        <v>237</v>
      </c>
      <c r="B9" s="141" t="s">
        <v>263</v>
      </c>
      <c r="C9" s="21" t="s">
        <v>260</v>
      </c>
      <c r="D9" s="21" t="s">
        <v>203</v>
      </c>
      <c r="E9" s="21">
        <v>1850</v>
      </c>
      <c r="F9" s="21">
        <v>1850</v>
      </c>
      <c r="G9" s="21">
        <v>100</v>
      </c>
      <c r="H9" s="150">
        <v>345.4</v>
      </c>
      <c r="I9" s="150">
        <v>362.6</v>
      </c>
      <c r="J9" s="141">
        <v>105</v>
      </c>
    </row>
    <row r="10" spans="1:10" ht="17.25" customHeight="1">
      <c r="A10" s="147"/>
      <c r="B10" s="149"/>
      <c r="C10" s="21" t="s">
        <v>261</v>
      </c>
      <c r="D10" s="21" t="s">
        <v>247</v>
      </c>
      <c r="E10" s="21">
        <v>20050</v>
      </c>
      <c r="F10" s="21">
        <v>22686</v>
      </c>
      <c r="G10" s="21">
        <v>113.1</v>
      </c>
      <c r="H10" s="151"/>
      <c r="I10" s="151"/>
      <c r="J10" s="149"/>
    </row>
    <row r="11" spans="1:10" ht="18" customHeight="1">
      <c r="A11" s="148"/>
      <c r="B11" s="142"/>
      <c r="C11" s="21" t="s">
        <v>262</v>
      </c>
      <c r="D11" s="21" t="s">
        <v>247</v>
      </c>
      <c r="E11" s="21">
        <v>45000</v>
      </c>
      <c r="F11" s="21">
        <v>45000</v>
      </c>
      <c r="G11" s="21">
        <v>100</v>
      </c>
      <c r="H11" s="152"/>
      <c r="I11" s="152"/>
      <c r="J11" s="142"/>
    </row>
    <row r="12" spans="1:10">
      <c r="A12" s="141">
        <v>3</v>
      </c>
      <c r="B12" s="141" t="s">
        <v>264</v>
      </c>
      <c r="C12" s="21" t="s">
        <v>260</v>
      </c>
      <c r="D12" s="21" t="s">
        <v>203</v>
      </c>
      <c r="E12" s="21">
        <v>950</v>
      </c>
      <c r="F12" s="21">
        <v>950</v>
      </c>
      <c r="G12" s="21">
        <v>100</v>
      </c>
      <c r="H12" s="141">
        <v>379.3</v>
      </c>
      <c r="I12" s="141">
        <v>388.8</v>
      </c>
      <c r="J12" s="141">
        <v>102.5</v>
      </c>
    </row>
    <row r="13" spans="1:10" ht="17.25" customHeight="1">
      <c r="A13" s="149"/>
      <c r="B13" s="149"/>
      <c r="C13" s="21" t="s">
        <v>261</v>
      </c>
      <c r="D13" s="21" t="s">
        <v>247</v>
      </c>
      <c r="E13" s="21">
        <v>7000</v>
      </c>
      <c r="F13" s="21">
        <v>8407</v>
      </c>
      <c r="G13" s="21">
        <v>120.1</v>
      </c>
      <c r="H13" s="149"/>
      <c r="I13" s="149"/>
      <c r="J13" s="149"/>
    </row>
    <row r="14" spans="1:10" ht="15.75" customHeight="1">
      <c r="A14" s="142"/>
      <c r="B14" s="142"/>
      <c r="C14" s="21" t="s">
        <v>262</v>
      </c>
      <c r="D14" s="21" t="s">
        <v>247</v>
      </c>
      <c r="E14" s="21">
        <v>21000</v>
      </c>
      <c r="F14" s="21">
        <v>21000</v>
      </c>
      <c r="G14" s="21">
        <v>100</v>
      </c>
      <c r="H14" s="142"/>
      <c r="I14" s="142"/>
      <c r="J14" s="142"/>
    </row>
    <row r="15" spans="1:10" ht="14.25" customHeight="1">
      <c r="A15" s="141">
        <v>4</v>
      </c>
      <c r="B15" s="141" t="s">
        <v>335</v>
      </c>
      <c r="C15" s="21" t="s">
        <v>260</v>
      </c>
      <c r="D15" s="21" t="s">
        <v>203</v>
      </c>
      <c r="E15" s="21">
        <v>110</v>
      </c>
      <c r="F15" s="21">
        <v>110</v>
      </c>
      <c r="G15" s="21">
        <v>100</v>
      </c>
      <c r="H15" s="141">
        <v>135.69999999999999</v>
      </c>
      <c r="I15" s="141">
        <v>136.5</v>
      </c>
      <c r="J15" s="141">
        <v>100.6</v>
      </c>
    </row>
    <row r="16" spans="1:10" ht="16.5" customHeight="1">
      <c r="A16" s="149"/>
      <c r="B16" s="149"/>
      <c r="C16" s="21" t="s">
        <v>261</v>
      </c>
      <c r="D16" s="21" t="s">
        <v>247</v>
      </c>
      <c r="E16" s="21">
        <v>1600</v>
      </c>
      <c r="F16" s="21">
        <v>1878</v>
      </c>
      <c r="G16" s="21">
        <v>117.4</v>
      </c>
      <c r="H16" s="149"/>
      <c r="I16" s="149"/>
      <c r="J16" s="149"/>
    </row>
    <row r="17" spans="1:10" ht="17.25" customHeight="1">
      <c r="A17" s="142"/>
      <c r="B17" s="142"/>
      <c r="C17" s="21" t="s">
        <v>262</v>
      </c>
      <c r="D17" s="21" t="s">
        <v>247</v>
      </c>
      <c r="E17" s="21">
        <v>4500</v>
      </c>
      <c r="F17" s="21">
        <v>4500</v>
      </c>
      <c r="G17" s="21">
        <v>100</v>
      </c>
      <c r="H17" s="142"/>
      <c r="I17" s="142"/>
      <c r="J17" s="142"/>
    </row>
    <row r="18" spans="1:10">
      <c r="A18" s="141">
        <v>5</v>
      </c>
      <c r="B18" s="141" t="s">
        <v>265</v>
      </c>
      <c r="C18" s="21" t="s">
        <v>260</v>
      </c>
      <c r="D18" s="21" t="s">
        <v>203</v>
      </c>
      <c r="E18" s="21">
        <v>120</v>
      </c>
      <c r="F18" s="21">
        <v>120</v>
      </c>
      <c r="G18" s="21">
        <v>142.9</v>
      </c>
      <c r="H18" s="141">
        <v>310.89999999999998</v>
      </c>
      <c r="I18" s="141">
        <v>321.89999999999998</v>
      </c>
      <c r="J18" s="141">
        <v>103.6</v>
      </c>
    </row>
    <row r="19" spans="1:10">
      <c r="A19" s="149"/>
      <c r="B19" s="149"/>
      <c r="C19" s="21" t="s">
        <v>261</v>
      </c>
      <c r="D19" s="21" t="s">
        <v>247</v>
      </c>
      <c r="E19" s="21">
        <v>1750</v>
      </c>
      <c r="F19" s="21">
        <v>2222</v>
      </c>
      <c r="G19" s="21">
        <v>127</v>
      </c>
      <c r="H19" s="149"/>
      <c r="I19" s="149"/>
      <c r="J19" s="149"/>
    </row>
    <row r="20" spans="1:10">
      <c r="A20" s="142"/>
      <c r="B20" s="142"/>
      <c r="C20" s="21" t="s">
        <v>262</v>
      </c>
      <c r="D20" s="21" t="s">
        <v>247</v>
      </c>
      <c r="E20" s="21">
        <v>4600</v>
      </c>
      <c r="F20" s="21">
        <v>4600</v>
      </c>
      <c r="G20" s="21">
        <v>100</v>
      </c>
      <c r="H20" s="142"/>
      <c r="I20" s="142"/>
      <c r="J20" s="142"/>
    </row>
    <row r="21" spans="1:10">
      <c r="A21" s="141">
        <v>6</v>
      </c>
      <c r="B21" s="141" t="s">
        <v>266</v>
      </c>
      <c r="C21" s="119" t="s">
        <v>260</v>
      </c>
      <c r="D21" s="21" t="s">
        <v>203</v>
      </c>
      <c r="E21" s="21">
        <v>235</v>
      </c>
      <c r="F21" s="21">
        <v>235</v>
      </c>
      <c r="G21" s="21">
        <v>100</v>
      </c>
      <c r="H21" s="141">
        <v>230.2</v>
      </c>
      <c r="I21" s="141">
        <v>264.7</v>
      </c>
      <c r="J21" s="141">
        <v>115</v>
      </c>
    </row>
    <row r="22" spans="1:10">
      <c r="A22" s="149"/>
      <c r="B22" s="149"/>
      <c r="C22" s="119" t="s">
        <v>261</v>
      </c>
      <c r="D22" s="119" t="s">
        <v>247</v>
      </c>
      <c r="E22" s="21">
        <v>2000</v>
      </c>
      <c r="F22" s="21">
        <v>2503</v>
      </c>
      <c r="G22" s="21">
        <v>125.2</v>
      </c>
      <c r="H22" s="149"/>
      <c r="I22" s="149"/>
      <c r="J22" s="149"/>
    </row>
    <row r="23" spans="1:10" ht="16.5" customHeight="1">
      <c r="A23" s="142"/>
      <c r="B23" s="142"/>
      <c r="C23" s="119" t="s">
        <v>262</v>
      </c>
      <c r="D23" s="21" t="s">
        <v>247</v>
      </c>
      <c r="E23" s="21">
        <v>5700</v>
      </c>
      <c r="F23" s="21">
        <v>5700</v>
      </c>
      <c r="G23" s="21">
        <v>100</v>
      </c>
      <c r="H23" s="142"/>
      <c r="I23" s="142"/>
      <c r="J23" s="142"/>
    </row>
    <row r="24" spans="1:10">
      <c r="A24" s="141">
        <v>7</v>
      </c>
      <c r="B24" s="141" t="s">
        <v>267</v>
      </c>
      <c r="C24" s="119" t="s">
        <v>260</v>
      </c>
      <c r="D24" s="119" t="s">
        <v>203</v>
      </c>
      <c r="E24" s="21">
        <v>560</v>
      </c>
      <c r="F24" s="21">
        <v>560</v>
      </c>
      <c r="G24" s="21">
        <v>100</v>
      </c>
      <c r="H24" s="141">
        <v>206.9</v>
      </c>
      <c r="I24" s="141">
        <v>244.7</v>
      </c>
      <c r="J24" s="141">
        <v>118.3</v>
      </c>
    </row>
    <row r="25" spans="1:10">
      <c r="A25" s="149"/>
      <c r="B25" s="149"/>
      <c r="C25" s="119" t="s">
        <v>261</v>
      </c>
      <c r="D25" s="119" t="s">
        <v>247</v>
      </c>
      <c r="E25" s="119">
        <v>4500</v>
      </c>
      <c r="F25" s="119">
        <v>5000</v>
      </c>
      <c r="G25" s="119">
        <v>111.1</v>
      </c>
      <c r="H25" s="149"/>
      <c r="I25" s="149"/>
      <c r="J25" s="149"/>
    </row>
    <row r="26" spans="1:10" ht="17.25" customHeight="1">
      <c r="A26" s="142"/>
      <c r="B26" s="142"/>
      <c r="C26" s="119" t="s">
        <v>262</v>
      </c>
      <c r="D26" s="119" t="s">
        <v>247</v>
      </c>
      <c r="E26" s="21">
        <v>12700</v>
      </c>
      <c r="F26" s="21">
        <v>12700</v>
      </c>
      <c r="G26" s="21">
        <v>100</v>
      </c>
      <c r="H26" s="142"/>
      <c r="I26" s="142"/>
      <c r="J26" s="142"/>
    </row>
    <row r="27" spans="1:10" ht="15" customHeight="1">
      <c r="A27" s="141">
        <v>8</v>
      </c>
      <c r="B27" s="141" t="s">
        <v>268</v>
      </c>
      <c r="C27" s="119" t="s">
        <v>260</v>
      </c>
      <c r="D27" s="119" t="s">
        <v>203</v>
      </c>
      <c r="E27" s="21">
        <v>300</v>
      </c>
      <c r="F27" s="21">
        <v>300</v>
      </c>
      <c r="G27" s="21">
        <v>100</v>
      </c>
      <c r="H27" s="141">
        <v>142.9</v>
      </c>
      <c r="I27" s="141">
        <v>168.7</v>
      </c>
      <c r="J27" s="141">
        <v>118.1</v>
      </c>
    </row>
    <row r="28" spans="1:10" ht="18" customHeight="1">
      <c r="A28" s="149"/>
      <c r="B28" s="149"/>
      <c r="C28" s="119" t="s">
        <v>261</v>
      </c>
      <c r="D28" s="119" t="s">
        <v>247</v>
      </c>
      <c r="E28" s="119">
        <v>3900</v>
      </c>
      <c r="F28" s="119">
        <v>4594</v>
      </c>
      <c r="G28" s="119">
        <v>117.8</v>
      </c>
      <c r="H28" s="149"/>
      <c r="I28" s="149"/>
      <c r="J28" s="149"/>
    </row>
    <row r="29" spans="1:10" ht="13.5" customHeight="1">
      <c r="A29" s="142"/>
      <c r="B29" s="142"/>
      <c r="C29" s="119" t="s">
        <v>262</v>
      </c>
      <c r="D29" s="119" t="s">
        <v>247</v>
      </c>
      <c r="E29" s="21">
        <v>9100</v>
      </c>
      <c r="F29" s="21">
        <v>9102</v>
      </c>
      <c r="G29" s="21">
        <v>100</v>
      </c>
      <c r="H29" s="142"/>
      <c r="I29" s="142"/>
      <c r="J29" s="142"/>
    </row>
    <row r="30" spans="1:10">
      <c r="A30" s="141">
        <v>9</v>
      </c>
      <c r="B30" s="141" t="s">
        <v>269</v>
      </c>
      <c r="C30" s="119" t="s">
        <v>260</v>
      </c>
      <c r="D30" s="119" t="s">
        <v>203</v>
      </c>
      <c r="E30" s="21">
        <v>65</v>
      </c>
      <c r="F30" s="21">
        <v>65</v>
      </c>
      <c r="G30" s="21">
        <v>100</v>
      </c>
      <c r="H30" s="141">
        <v>108.2</v>
      </c>
      <c r="I30" s="141">
        <v>112.3</v>
      </c>
      <c r="J30" s="141">
        <v>103.8</v>
      </c>
    </row>
    <row r="31" spans="1:10">
      <c r="A31" s="149"/>
      <c r="B31" s="149"/>
      <c r="C31" s="119" t="s">
        <v>261</v>
      </c>
      <c r="D31" s="119" t="s">
        <v>247</v>
      </c>
      <c r="E31" s="119">
        <v>750</v>
      </c>
      <c r="F31" s="119">
        <v>948</v>
      </c>
      <c r="G31" s="119">
        <v>126.4</v>
      </c>
      <c r="H31" s="149"/>
      <c r="I31" s="149"/>
      <c r="J31" s="149"/>
    </row>
    <row r="32" spans="1:10" ht="22.5" customHeight="1">
      <c r="A32" s="142"/>
      <c r="B32" s="142"/>
      <c r="C32" s="119" t="s">
        <v>262</v>
      </c>
      <c r="D32" s="119" t="s">
        <v>247</v>
      </c>
      <c r="E32" s="21">
        <v>1400</v>
      </c>
      <c r="F32" s="21">
        <v>1400</v>
      </c>
      <c r="G32" s="21">
        <v>100</v>
      </c>
      <c r="H32" s="142"/>
      <c r="I32" s="142"/>
      <c r="J32" s="142"/>
    </row>
    <row r="33" spans="1:10" ht="17.25" customHeight="1">
      <c r="A33" s="153">
        <v>10</v>
      </c>
      <c r="B33" s="153" t="s">
        <v>270</v>
      </c>
      <c r="C33" s="119" t="s">
        <v>260</v>
      </c>
      <c r="D33" s="119" t="s">
        <v>203</v>
      </c>
      <c r="E33" s="21">
        <v>480</v>
      </c>
      <c r="F33" s="21">
        <v>480</v>
      </c>
      <c r="G33" s="21">
        <v>100</v>
      </c>
      <c r="H33" s="153">
        <v>206.2</v>
      </c>
      <c r="I33" s="153">
        <v>246</v>
      </c>
      <c r="J33" s="153">
        <v>119.3</v>
      </c>
    </row>
    <row r="34" spans="1:10" ht="21" customHeight="1">
      <c r="A34" s="153"/>
      <c r="B34" s="153"/>
      <c r="C34" s="119" t="s">
        <v>261</v>
      </c>
      <c r="D34" s="119" t="s">
        <v>247</v>
      </c>
      <c r="E34" s="119">
        <v>6000</v>
      </c>
      <c r="F34" s="119">
        <v>8653</v>
      </c>
      <c r="G34" s="119">
        <v>144.19999999999999</v>
      </c>
      <c r="H34" s="153"/>
      <c r="I34" s="153"/>
      <c r="J34" s="153"/>
    </row>
    <row r="35" spans="1:10" ht="25.5" customHeight="1">
      <c r="A35" s="153"/>
      <c r="B35" s="153"/>
      <c r="C35" s="119" t="s">
        <v>262</v>
      </c>
      <c r="D35" s="119" t="s">
        <v>247</v>
      </c>
      <c r="E35" s="21">
        <v>11200</v>
      </c>
      <c r="F35" s="21">
        <v>11201</v>
      </c>
      <c r="G35" s="21">
        <v>100</v>
      </c>
      <c r="H35" s="153"/>
      <c r="I35" s="153"/>
      <c r="J35" s="153"/>
    </row>
    <row r="36" spans="1:10" ht="18" customHeight="1">
      <c r="A36" s="141">
        <v>11</v>
      </c>
      <c r="B36" s="141" t="s">
        <v>273</v>
      </c>
      <c r="C36" s="119" t="s">
        <v>260</v>
      </c>
      <c r="D36" s="119" t="s">
        <v>203</v>
      </c>
      <c r="E36" s="119">
        <v>100</v>
      </c>
      <c r="F36" s="119">
        <v>100</v>
      </c>
      <c r="G36" s="119">
        <v>100</v>
      </c>
      <c r="H36" s="141">
        <v>216</v>
      </c>
      <c r="I36" s="141">
        <v>223.7</v>
      </c>
      <c r="J36" s="154">
        <v>103.6</v>
      </c>
    </row>
    <row r="37" spans="1:10" ht="18" customHeight="1">
      <c r="A37" s="149"/>
      <c r="B37" s="149"/>
      <c r="C37" s="119" t="s">
        <v>261</v>
      </c>
      <c r="D37" s="119" t="s">
        <v>247</v>
      </c>
      <c r="E37" s="119">
        <v>1550</v>
      </c>
      <c r="F37" s="119">
        <v>2271</v>
      </c>
      <c r="G37" s="119">
        <v>146.5</v>
      </c>
      <c r="H37" s="149"/>
      <c r="I37" s="149"/>
      <c r="J37" s="155"/>
    </row>
    <row r="38" spans="1:10" ht="18.75" customHeight="1">
      <c r="A38" s="142"/>
      <c r="B38" s="142"/>
      <c r="C38" s="119" t="s">
        <v>262</v>
      </c>
      <c r="D38" s="119" t="s">
        <v>247</v>
      </c>
      <c r="E38" s="119">
        <v>4500</v>
      </c>
      <c r="F38" s="119">
        <v>4500</v>
      </c>
      <c r="G38" s="119">
        <v>100</v>
      </c>
      <c r="H38" s="142"/>
      <c r="I38" s="142"/>
      <c r="J38" s="156"/>
    </row>
    <row r="39" spans="1:10" ht="15" customHeight="1">
      <c r="A39" s="141">
        <v>12</v>
      </c>
      <c r="B39" s="141" t="s">
        <v>271</v>
      </c>
      <c r="C39" s="119" t="s">
        <v>260</v>
      </c>
      <c r="D39" s="119" t="s">
        <v>203</v>
      </c>
      <c r="E39" s="119">
        <v>65</v>
      </c>
      <c r="F39" s="119">
        <v>65</v>
      </c>
      <c r="G39" s="119">
        <v>100</v>
      </c>
      <c r="H39" s="141">
        <v>62.4</v>
      </c>
      <c r="I39" s="141">
        <v>66.2</v>
      </c>
      <c r="J39" s="141">
        <v>106</v>
      </c>
    </row>
    <row r="40" spans="1:10" ht="16.5" customHeight="1">
      <c r="A40" s="149"/>
      <c r="B40" s="149"/>
      <c r="C40" s="119" t="s">
        <v>261</v>
      </c>
      <c r="D40" s="119" t="s">
        <v>247</v>
      </c>
      <c r="E40" s="119">
        <v>800</v>
      </c>
      <c r="F40" s="119">
        <v>1114</v>
      </c>
      <c r="G40" s="119">
        <v>139.30000000000001</v>
      </c>
      <c r="H40" s="149"/>
      <c r="I40" s="149"/>
      <c r="J40" s="149"/>
    </row>
    <row r="41" spans="1:10" ht="13.5" customHeight="1">
      <c r="A41" s="142"/>
      <c r="B41" s="142"/>
      <c r="C41" s="119" t="s">
        <v>262</v>
      </c>
      <c r="D41" s="119" t="s">
        <v>247</v>
      </c>
      <c r="E41" s="119">
        <v>1500</v>
      </c>
      <c r="F41" s="119">
        <v>1500</v>
      </c>
      <c r="G41" s="119">
        <v>100</v>
      </c>
      <c r="H41" s="142"/>
      <c r="I41" s="142"/>
      <c r="J41" s="142"/>
    </row>
    <row r="42" spans="1:10" ht="15.75" customHeight="1">
      <c r="A42" s="141">
        <v>13</v>
      </c>
      <c r="B42" s="141" t="s">
        <v>272</v>
      </c>
      <c r="C42" s="119" t="s">
        <v>260</v>
      </c>
      <c r="D42" s="119" t="s">
        <v>203</v>
      </c>
      <c r="E42" s="119">
        <v>375</v>
      </c>
      <c r="F42" s="119">
        <v>375</v>
      </c>
      <c r="G42" s="119">
        <v>100</v>
      </c>
      <c r="H42" s="141">
        <v>228</v>
      </c>
      <c r="I42" s="141">
        <v>237.7</v>
      </c>
      <c r="J42" s="141">
        <v>104.3</v>
      </c>
    </row>
    <row r="43" spans="1:10" ht="15.75" customHeight="1">
      <c r="A43" s="149"/>
      <c r="B43" s="149"/>
      <c r="C43" s="119" t="s">
        <v>261</v>
      </c>
      <c r="D43" s="119" t="s">
        <v>247</v>
      </c>
      <c r="E43" s="119">
        <v>5500</v>
      </c>
      <c r="F43" s="119">
        <v>7509</v>
      </c>
      <c r="G43" s="119">
        <v>136.5</v>
      </c>
      <c r="H43" s="149"/>
      <c r="I43" s="149"/>
      <c r="J43" s="149"/>
    </row>
    <row r="44" spans="1:10" ht="17.25" customHeight="1">
      <c r="A44" s="142"/>
      <c r="B44" s="142"/>
      <c r="C44" s="119" t="s">
        <v>262</v>
      </c>
      <c r="D44" s="119" t="s">
        <v>247</v>
      </c>
      <c r="E44" s="119">
        <v>11800</v>
      </c>
      <c r="F44" s="119">
        <v>11802</v>
      </c>
      <c r="G44" s="119">
        <v>100</v>
      </c>
      <c r="H44" s="142"/>
      <c r="I44" s="142"/>
      <c r="J44" s="142"/>
    </row>
    <row r="45" spans="1:10">
      <c r="A45" s="117"/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>
      <c r="A46" s="118"/>
      <c r="B46" s="118"/>
      <c r="C46" s="117"/>
      <c r="D46" s="118"/>
      <c r="E46" s="118"/>
      <c r="F46" s="118"/>
      <c r="G46" s="118"/>
      <c r="H46" s="118"/>
      <c r="I46" s="118"/>
      <c r="J46" s="118"/>
    </row>
    <row r="47" spans="1:10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>
      <c r="A56" s="118"/>
      <c r="B56" s="118"/>
      <c r="C56" s="118"/>
      <c r="D56" s="118"/>
      <c r="E56" s="118"/>
      <c r="F56" s="118"/>
      <c r="G56" s="118"/>
      <c r="H56" s="118"/>
      <c r="I56" s="118"/>
      <c r="J56" s="118"/>
    </row>
    <row r="57" spans="1:10">
      <c r="A57" s="118"/>
      <c r="B57" s="118"/>
      <c r="C57" s="118"/>
      <c r="D57" s="118"/>
      <c r="E57" s="118"/>
      <c r="F57" s="118"/>
      <c r="G57" s="118"/>
      <c r="H57" s="118"/>
      <c r="I57" s="118"/>
      <c r="J57" s="118"/>
    </row>
    <row r="58" spans="1:10">
      <c r="A58" s="118"/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0">
      <c r="A59" s="118"/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>
      <c r="A61" s="118"/>
      <c r="B61" s="118"/>
      <c r="C61" s="118"/>
      <c r="D61" s="118"/>
      <c r="E61" s="118"/>
      <c r="F61" s="118"/>
      <c r="G61" s="118"/>
      <c r="H61" s="118"/>
      <c r="I61" s="118"/>
      <c r="J61" s="118"/>
    </row>
    <row r="62" spans="1:10">
      <c r="A62" s="118"/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10">
      <c r="A63" s="118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>
      <c r="A64" s="118"/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10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>
      <c r="A66" s="118"/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>
      <c r="A70" s="118"/>
      <c r="B70" s="118"/>
      <c r="C70" s="118"/>
      <c r="D70" s="118"/>
      <c r="E70" s="118"/>
      <c r="F70" s="118"/>
      <c r="G70" s="118"/>
      <c r="H70" s="118"/>
      <c r="I70" s="118"/>
      <c r="J70" s="118"/>
    </row>
    <row r="71" spans="1:10">
      <c r="A71" s="118"/>
      <c r="B71" s="118"/>
      <c r="C71" s="118"/>
      <c r="D71" s="118"/>
      <c r="E71" s="118"/>
      <c r="F71" s="118"/>
      <c r="G71" s="118"/>
      <c r="H71" s="118"/>
      <c r="I71" s="118"/>
      <c r="J71" s="118"/>
    </row>
    <row r="72" spans="1:10">
      <c r="A72" s="118"/>
      <c r="B72" s="118"/>
      <c r="C72" s="118"/>
      <c r="D72" s="118"/>
      <c r="E72" s="118"/>
      <c r="F72" s="118"/>
      <c r="G72" s="118"/>
      <c r="H72" s="118"/>
      <c r="I72" s="118"/>
      <c r="J72" s="118"/>
    </row>
    <row r="73" spans="1:10">
      <c r="A73" s="118"/>
      <c r="B73" s="118"/>
      <c r="C73" s="118"/>
      <c r="D73" s="118"/>
      <c r="E73" s="118"/>
      <c r="F73" s="118"/>
      <c r="G73" s="118"/>
      <c r="H73" s="118"/>
      <c r="I73" s="118"/>
      <c r="J73" s="118"/>
    </row>
    <row r="74" spans="1:10">
      <c r="A74" s="118"/>
      <c r="B74" s="118"/>
      <c r="C74" s="118"/>
      <c r="D74" s="118"/>
      <c r="E74" s="118"/>
      <c r="F74" s="118"/>
      <c r="G74" s="118"/>
      <c r="H74" s="118"/>
      <c r="I74" s="118"/>
      <c r="J74" s="118"/>
    </row>
    <row r="75" spans="1:10">
      <c r="A75" s="118"/>
      <c r="B75" s="118"/>
      <c r="C75" s="118"/>
      <c r="D75" s="118"/>
      <c r="E75" s="118"/>
      <c r="F75" s="118"/>
      <c r="G75" s="118"/>
      <c r="H75" s="118"/>
      <c r="I75" s="118"/>
      <c r="J75" s="118"/>
    </row>
    <row r="76" spans="1:10">
      <c r="A76" s="118"/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10">
      <c r="C77" s="118"/>
    </row>
  </sheetData>
  <mergeCells count="72">
    <mergeCell ref="A42:A44"/>
    <mergeCell ref="H42:H44"/>
    <mergeCell ref="I42:I44"/>
    <mergeCell ref="J42:J44"/>
    <mergeCell ref="B42:B44"/>
    <mergeCell ref="A39:A41"/>
    <mergeCell ref="B39:B41"/>
    <mergeCell ref="H39:H41"/>
    <mergeCell ref="I39:I41"/>
    <mergeCell ref="J39:J41"/>
    <mergeCell ref="A36:A38"/>
    <mergeCell ref="B36:B38"/>
    <mergeCell ref="H36:H38"/>
    <mergeCell ref="I36:I38"/>
    <mergeCell ref="J36:J38"/>
    <mergeCell ref="A1:J1"/>
    <mergeCell ref="A2:J2"/>
    <mergeCell ref="A3:J3"/>
    <mergeCell ref="A4:A5"/>
    <mergeCell ref="B4:B5"/>
    <mergeCell ref="C4:G4"/>
    <mergeCell ref="H4:J4"/>
    <mergeCell ref="A9:A11"/>
    <mergeCell ref="B9:B11"/>
    <mergeCell ref="H9:H11"/>
    <mergeCell ref="I9:I11"/>
    <mergeCell ref="J9:J11"/>
    <mergeCell ref="A6:A8"/>
    <mergeCell ref="B6:B8"/>
    <mergeCell ref="H6:H8"/>
    <mergeCell ref="I6:I8"/>
    <mergeCell ref="J6:J8"/>
    <mergeCell ref="A15:A17"/>
    <mergeCell ref="B15:B17"/>
    <mergeCell ref="H15:H17"/>
    <mergeCell ref="I15:I17"/>
    <mergeCell ref="J15:J17"/>
    <mergeCell ref="A12:A14"/>
    <mergeCell ref="B12:B14"/>
    <mergeCell ref="H12:H14"/>
    <mergeCell ref="I12:I14"/>
    <mergeCell ref="J12:J14"/>
    <mergeCell ref="A21:A23"/>
    <mergeCell ref="B21:B23"/>
    <mergeCell ref="H21:H23"/>
    <mergeCell ref="I21:I23"/>
    <mergeCell ref="J21:J23"/>
    <mergeCell ref="A18:A20"/>
    <mergeCell ref="B18:B20"/>
    <mergeCell ref="H18:H20"/>
    <mergeCell ref="I18:I20"/>
    <mergeCell ref="J18:J20"/>
    <mergeCell ref="A27:A29"/>
    <mergeCell ref="B27:B29"/>
    <mergeCell ref="H27:H29"/>
    <mergeCell ref="I27:I29"/>
    <mergeCell ref="J27:J29"/>
    <mergeCell ref="A24:A26"/>
    <mergeCell ref="B24:B26"/>
    <mergeCell ref="H24:H26"/>
    <mergeCell ref="I24:I26"/>
    <mergeCell ref="J24:J26"/>
    <mergeCell ref="A33:A35"/>
    <mergeCell ref="B33:B35"/>
    <mergeCell ref="H33:H35"/>
    <mergeCell ref="I33:I35"/>
    <mergeCell ref="J33:J35"/>
    <mergeCell ref="A30:A32"/>
    <mergeCell ref="B30:B32"/>
    <mergeCell ref="H30:H32"/>
    <mergeCell ref="I30:I32"/>
    <mergeCell ref="J30:J3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workbookViewId="0">
      <selection activeCell="E7" sqref="E7"/>
    </sheetView>
  </sheetViews>
  <sheetFormatPr defaultRowHeight="12.75"/>
  <cols>
    <col min="1" max="1" width="5" customWidth="1"/>
    <col min="2" max="2" width="27.85546875" customWidth="1"/>
    <col min="3" max="3" width="14.7109375" customWidth="1"/>
    <col min="4" max="4" width="9.7109375" customWidth="1"/>
    <col min="6" max="6" width="9.5703125" customWidth="1"/>
    <col min="7" max="7" width="10" customWidth="1"/>
    <col min="8" max="8" width="12.28515625" customWidth="1"/>
    <col min="9" max="9" width="13.5703125" customWidth="1"/>
    <col min="10" max="10" width="13.85546875" customWidth="1"/>
  </cols>
  <sheetData>
    <row r="1" spans="1:10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75" customHeight="1">
      <c r="A2" s="139" t="s">
        <v>242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40" t="s">
        <v>243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5.5" customHeight="1">
      <c r="A4" s="141" t="s">
        <v>175</v>
      </c>
      <c r="B4" s="141" t="s">
        <v>185</v>
      </c>
      <c r="C4" s="143" t="s">
        <v>186</v>
      </c>
      <c r="D4" s="144"/>
      <c r="E4" s="144"/>
      <c r="F4" s="144"/>
      <c r="G4" s="145"/>
      <c r="H4" s="143" t="s">
        <v>192</v>
      </c>
      <c r="I4" s="144"/>
      <c r="J4" s="145"/>
    </row>
    <row r="5" spans="1:10" ht="38.25">
      <c r="A5" s="142"/>
      <c r="B5" s="142"/>
      <c r="C5" s="126" t="s">
        <v>187</v>
      </c>
      <c r="D5" s="111" t="s">
        <v>188</v>
      </c>
      <c r="E5" s="111" t="s">
        <v>189</v>
      </c>
      <c r="F5" s="111" t="s">
        <v>190</v>
      </c>
      <c r="G5" s="111" t="s">
        <v>191</v>
      </c>
      <c r="H5" s="111" t="s">
        <v>189</v>
      </c>
      <c r="I5" s="111" t="s">
        <v>190</v>
      </c>
      <c r="J5" s="111" t="s">
        <v>191</v>
      </c>
    </row>
    <row r="6" spans="1:10" ht="27.75" customHeight="1">
      <c r="A6" s="141">
        <v>1</v>
      </c>
      <c r="B6" s="141" t="s">
        <v>245</v>
      </c>
      <c r="C6" s="21" t="s">
        <v>244</v>
      </c>
      <c r="D6" s="21" t="s">
        <v>203</v>
      </c>
      <c r="E6" s="21">
        <v>69</v>
      </c>
      <c r="F6" s="21">
        <v>67</v>
      </c>
      <c r="G6" s="21">
        <v>97.1</v>
      </c>
      <c r="H6" s="150">
        <v>951.1</v>
      </c>
      <c r="I6" s="150">
        <v>860.4</v>
      </c>
      <c r="J6" s="141">
        <v>90.5</v>
      </c>
    </row>
    <row r="7" spans="1:10" ht="31.5" customHeight="1">
      <c r="A7" s="142"/>
      <c r="B7" s="142"/>
      <c r="C7" s="21" t="s">
        <v>246</v>
      </c>
      <c r="D7" s="21" t="s">
        <v>247</v>
      </c>
      <c r="E7" s="21">
        <v>8</v>
      </c>
      <c r="F7" s="21">
        <v>10</v>
      </c>
      <c r="G7" s="21">
        <v>125</v>
      </c>
      <c r="H7" s="152"/>
      <c r="I7" s="152"/>
      <c r="J7" s="142"/>
    </row>
    <row r="8" spans="1:10" ht="30.75" customHeight="1">
      <c r="A8" s="146" t="s">
        <v>237</v>
      </c>
      <c r="B8" s="141" t="s">
        <v>248</v>
      </c>
      <c r="C8" s="21" t="s">
        <v>244</v>
      </c>
      <c r="D8" s="21" t="s">
        <v>203</v>
      </c>
      <c r="E8" s="21">
        <v>12</v>
      </c>
      <c r="F8" s="21">
        <v>35</v>
      </c>
      <c r="G8" s="21">
        <v>291.7</v>
      </c>
      <c r="H8" s="150">
        <v>710.2</v>
      </c>
      <c r="I8" s="150">
        <v>710.2</v>
      </c>
      <c r="J8" s="141">
        <v>100</v>
      </c>
    </row>
    <row r="9" spans="1:10" ht="25.5">
      <c r="A9" s="148"/>
      <c r="B9" s="142"/>
      <c r="C9" s="21" t="s">
        <v>246</v>
      </c>
      <c r="D9" s="21" t="s">
        <v>247</v>
      </c>
      <c r="E9" s="21">
        <v>2</v>
      </c>
      <c r="F9" s="21">
        <v>2</v>
      </c>
      <c r="G9" s="21">
        <v>100</v>
      </c>
      <c r="H9" s="152"/>
      <c r="I9" s="152"/>
      <c r="J9" s="142"/>
    </row>
    <row r="10" spans="1:10" ht="25.5">
      <c r="A10" s="141">
        <v>3</v>
      </c>
      <c r="B10" s="141" t="s">
        <v>249</v>
      </c>
      <c r="C10" s="21" t="s">
        <v>244</v>
      </c>
      <c r="D10" s="21" t="s">
        <v>203</v>
      </c>
      <c r="E10" s="21">
        <v>33</v>
      </c>
      <c r="F10" s="21">
        <v>30</v>
      </c>
      <c r="G10" s="21">
        <v>90.9</v>
      </c>
      <c r="H10" s="141">
        <v>432.2</v>
      </c>
      <c r="I10" s="141">
        <v>401.6</v>
      </c>
      <c r="J10" s="141">
        <v>92.9</v>
      </c>
    </row>
    <row r="11" spans="1:10" ht="34.5" customHeight="1">
      <c r="A11" s="142"/>
      <c r="B11" s="142"/>
      <c r="C11" s="21" t="s">
        <v>246</v>
      </c>
      <c r="D11" s="21" t="s">
        <v>247</v>
      </c>
      <c r="E11" s="21">
        <v>6</v>
      </c>
      <c r="F11" s="21">
        <v>12</v>
      </c>
      <c r="G11" s="21">
        <v>200</v>
      </c>
      <c r="H11" s="142"/>
      <c r="I11" s="142"/>
      <c r="J11" s="142"/>
    </row>
    <row r="12" spans="1:10" ht="25.5">
      <c r="A12" s="141">
        <v>4</v>
      </c>
      <c r="B12" s="141" t="s">
        <v>250</v>
      </c>
      <c r="C12" s="21" t="s">
        <v>244</v>
      </c>
      <c r="D12" s="21" t="s">
        <v>203</v>
      </c>
      <c r="E12" s="21">
        <v>43</v>
      </c>
      <c r="F12" s="21">
        <v>43</v>
      </c>
      <c r="G12" s="21">
        <v>100</v>
      </c>
      <c r="H12" s="141">
        <v>466.6</v>
      </c>
      <c r="I12" s="141">
        <v>466.6</v>
      </c>
      <c r="J12" s="141">
        <v>100</v>
      </c>
    </row>
    <row r="13" spans="1:10" ht="25.5">
      <c r="A13" s="142"/>
      <c r="B13" s="142"/>
      <c r="C13" s="21" t="s">
        <v>246</v>
      </c>
      <c r="D13" s="21" t="s">
        <v>247</v>
      </c>
      <c r="E13" s="21">
        <v>6</v>
      </c>
      <c r="F13" s="21">
        <v>6</v>
      </c>
      <c r="G13" s="21">
        <v>100</v>
      </c>
      <c r="H13" s="142"/>
      <c r="I13" s="142"/>
      <c r="J13" s="142"/>
    </row>
    <row r="14" spans="1:10" ht="25.5">
      <c r="A14" s="141">
        <v>5</v>
      </c>
      <c r="B14" s="141" t="s">
        <v>252</v>
      </c>
      <c r="C14" s="21" t="s">
        <v>244</v>
      </c>
      <c r="D14" s="21" t="s">
        <v>203</v>
      </c>
      <c r="E14" s="21">
        <v>21</v>
      </c>
      <c r="F14" s="21">
        <v>30</v>
      </c>
      <c r="G14" s="21">
        <v>142.9</v>
      </c>
      <c r="H14" s="141">
        <v>325.5</v>
      </c>
      <c r="I14" s="141">
        <v>325.5</v>
      </c>
      <c r="J14" s="141">
        <v>100</v>
      </c>
    </row>
    <row r="15" spans="1:10" ht="25.5">
      <c r="A15" s="142"/>
      <c r="B15" s="142"/>
      <c r="C15" s="21" t="s">
        <v>246</v>
      </c>
      <c r="D15" s="21" t="s">
        <v>247</v>
      </c>
      <c r="E15" s="21">
        <v>6</v>
      </c>
      <c r="F15" s="21">
        <v>10</v>
      </c>
      <c r="G15" s="21">
        <v>167</v>
      </c>
      <c r="H15" s="142"/>
      <c r="I15" s="142"/>
      <c r="J15" s="142"/>
    </row>
    <row r="16" spans="1:10" ht="25.5">
      <c r="A16" s="141">
        <v>6</v>
      </c>
      <c r="B16" s="141" t="s">
        <v>251</v>
      </c>
      <c r="C16" s="21" t="s">
        <v>244</v>
      </c>
      <c r="D16" s="21" t="s">
        <v>203</v>
      </c>
      <c r="E16" s="21">
        <v>29</v>
      </c>
      <c r="F16" s="21">
        <v>27</v>
      </c>
      <c r="G16" s="21">
        <v>93.1</v>
      </c>
      <c r="H16" s="141">
        <v>435.5</v>
      </c>
      <c r="I16" s="141">
        <v>402.7</v>
      </c>
      <c r="J16" s="141">
        <v>92.5</v>
      </c>
    </row>
    <row r="17" spans="1:10" ht="38.25" customHeight="1">
      <c r="A17" s="142"/>
      <c r="B17" s="142"/>
      <c r="C17" s="21" t="s">
        <v>246</v>
      </c>
      <c r="D17" s="21" t="s">
        <v>247</v>
      </c>
      <c r="E17" s="21">
        <v>6</v>
      </c>
      <c r="F17" s="21">
        <v>12</v>
      </c>
      <c r="G17" s="21">
        <v>200</v>
      </c>
      <c r="H17" s="142"/>
      <c r="I17" s="142"/>
      <c r="J17" s="142"/>
    </row>
    <row r="18" spans="1:10" ht="25.5">
      <c r="A18" s="141">
        <v>7</v>
      </c>
      <c r="B18" s="141" t="s">
        <v>253</v>
      </c>
      <c r="C18" s="21" t="s">
        <v>244</v>
      </c>
      <c r="D18" s="21" t="s">
        <v>203</v>
      </c>
      <c r="E18" s="21">
        <v>76</v>
      </c>
      <c r="F18" s="21">
        <v>76</v>
      </c>
      <c r="G18" s="21">
        <v>100</v>
      </c>
      <c r="H18" s="141">
        <v>901.3</v>
      </c>
      <c r="I18" s="141">
        <v>901.3</v>
      </c>
      <c r="J18" s="141">
        <v>100</v>
      </c>
    </row>
    <row r="19" spans="1:10" ht="24.75" customHeight="1">
      <c r="A19" s="142"/>
      <c r="B19" s="142"/>
      <c r="C19" s="21" t="s">
        <v>246</v>
      </c>
      <c r="D19" s="21" t="s">
        <v>247</v>
      </c>
      <c r="E19" s="21">
        <v>8</v>
      </c>
      <c r="F19" s="21">
        <v>11</v>
      </c>
      <c r="G19" s="21">
        <v>138</v>
      </c>
      <c r="H19" s="142"/>
      <c r="I19" s="142"/>
      <c r="J19" s="142"/>
    </row>
    <row r="20" spans="1:10" ht="25.5">
      <c r="A20" s="141">
        <v>8</v>
      </c>
      <c r="B20" s="141" t="s">
        <v>254</v>
      </c>
      <c r="C20" s="21" t="s">
        <v>244</v>
      </c>
      <c r="D20" s="21" t="s">
        <v>203</v>
      </c>
      <c r="E20" s="21">
        <v>18</v>
      </c>
      <c r="F20" s="21">
        <v>18</v>
      </c>
      <c r="G20" s="21">
        <v>100</v>
      </c>
      <c r="H20" s="141">
        <v>263.7</v>
      </c>
      <c r="I20" s="141">
        <v>263.7</v>
      </c>
      <c r="J20" s="141">
        <v>100</v>
      </c>
    </row>
    <row r="21" spans="1:10" ht="29.25" customHeight="1">
      <c r="A21" s="142"/>
      <c r="B21" s="142"/>
      <c r="C21" s="21" t="s">
        <v>246</v>
      </c>
      <c r="D21" s="21" t="s">
        <v>247</v>
      </c>
      <c r="E21" s="21">
        <v>2</v>
      </c>
      <c r="F21" s="21">
        <v>3</v>
      </c>
      <c r="G21" s="21">
        <v>150</v>
      </c>
      <c r="H21" s="142"/>
      <c r="I21" s="142"/>
      <c r="J21" s="142"/>
    </row>
    <row r="22" spans="1:10" ht="25.5">
      <c r="A22" s="141">
        <v>9</v>
      </c>
      <c r="B22" s="141" t="s">
        <v>255</v>
      </c>
      <c r="C22" s="21" t="s">
        <v>244</v>
      </c>
      <c r="D22" s="21" t="s">
        <v>203</v>
      </c>
      <c r="E22" s="21">
        <v>15</v>
      </c>
      <c r="F22" s="21">
        <v>12</v>
      </c>
      <c r="G22" s="21">
        <v>80</v>
      </c>
      <c r="H22" s="141">
        <v>280.8</v>
      </c>
      <c r="I22" s="141">
        <v>257.89999999999998</v>
      </c>
      <c r="J22" s="141">
        <v>91.8</v>
      </c>
    </row>
    <row r="23" spans="1:10" ht="33.75" customHeight="1">
      <c r="A23" s="142"/>
      <c r="B23" s="142"/>
      <c r="C23" s="21" t="s">
        <v>246</v>
      </c>
      <c r="D23" s="21" t="s">
        <v>247</v>
      </c>
      <c r="E23" s="21">
        <v>1</v>
      </c>
      <c r="F23" s="21">
        <v>1</v>
      </c>
      <c r="G23" s="21">
        <v>100</v>
      </c>
      <c r="H23" s="142"/>
      <c r="I23" s="142"/>
      <c r="J23" s="142"/>
    </row>
    <row r="24" spans="1:10" ht="28.5" customHeight="1">
      <c r="A24" s="153">
        <v>10</v>
      </c>
      <c r="B24" s="153" t="s">
        <v>256</v>
      </c>
      <c r="C24" s="21" t="s">
        <v>244</v>
      </c>
      <c r="D24" s="21" t="s">
        <v>203</v>
      </c>
      <c r="E24" s="21">
        <v>265</v>
      </c>
      <c r="F24" s="21">
        <v>122</v>
      </c>
      <c r="G24" s="21">
        <v>46</v>
      </c>
      <c r="H24" s="153">
        <v>370.3</v>
      </c>
      <c r="I24" s="153">
        <v>200.7</v>
      </c>
      <c r="J24" s="153">
        <v>54.2</v>
      </c>
    </row>
    <row r="25" spans="1:10" ht="30" customHeight="1">
      <c r="A25" s="153"/>
      <c r="B25" s="153"/>
      <c r="C25" s="21" t="s">
        <v>246</v>
      </c>
      <c r="D25" s="21" t="s">
        <v>247</v>
      </c>
      <c r="E25" s="21">
        <v>5</v>
      </c>
      <c r="F25" s="21">
        <v>5</v>
      </c>
      <c r="G25" s="21">
        <v>100</v>
      </c>
      <c r="H25" s="153"/>
      <c r="I25" s="153"/>
      <c r="J25" s="153"/>
    </row>
    <row r="26" spans="1:10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>
      <c r="A32" s="115"/>
      <c r="B32" s="115"/>
      <c r="C32" s="115"/>
      <c r="D32" s="115"/>
      <c r="E32" s="115"/>
      <c r="F32" s="115"/>
      <c r="G32" s="115"/>
      <c r="H32" s="115"/>
      <c r="I32" s="115"/>
      <c r="J32" s="115"/>
    </row>
    <row r="33" spans="1:10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>
      <c r="A34" s="115"/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>
      <c r="A35" s="115"/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>
      <c r="A56" s="118"/>
      <c r="B56" s="118"/>
      <c r="C56" s="118"/>
      <c r="D56" s="118"/>
      <c r="E56" s="118"/>
      <c r="F56" s="118"/>
      <c r="G56" s="118"/>
      <c r="H56" s="118"/>
      <c r="I56" s="118"/>
      <c r="J56" s="118"/>
    </row>
    <row r="57" spans="1:10">
      <c r="A57" s="118"/>
      <c r="B57" s="118"/>
      <c r="C57" s="118"/>
      <c r="D57" s="118"/>
      <c r="E57" s="118"/>
      <c r="F57" s="118"/>
      <c r="G57" s="118"/>
      <c r="H57" s="118"/>
      <c r="I57" s="118"/>
      <c r="J57" s="118"/>
    </row>
    <row r="58" spans="1:10">
      <c r="A58" s="118"/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0">
      <c r="A59" s="118"/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>
      <c r="A61" s="118"/>
      <c r="B61" s="118"/>
      <c r="C61" s="118"/>
      <c r="D61" s="118"/>
      <c r="E61" s="118"/>
      <c r="F61" s="118"/>
      <c r="G61" s="118"/>
      <c r="H61" s="118"/>
      <c r="I61" s="118"/>
      <c r="J61" s="118"/>
    </row>
    <row r="62" spans="1:10">
      <c r="A62" s="118"/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10">
      <c r="A63" s="118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>
      <c r="A64" s="118"/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10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>
      <c r="A66" s="118"/>
      <c r="B66" s="118"/>
      <c r="C66" s="118"/>
      <c r="D66" s="118"/>
      <c r="E66" s="118"/>
      <c r="F66" s="118"/>
      <c r="G66" s="118"/>
      <c r="H66" s="118"/>
      <c r="I66" s="118"/>
      <c r="J66" s="118"/>
    </row>
  </sheetData>
  <mergeCells count="57">
    <mergeCell ref="A14:A15"/>
    <mergeCell ref="B14:B15"/>
    <mergeCell ref="H14:H15"/>
    <mergeCell ref="I14:I15"/>
    <mergeCell ref="J14:J15"/>
    <mergeCell ref="A12:A13"/>
    <mergeCell ref="B12:B13"/>
    <mergeCell ref="H12:H13"/>
    <mergeCell ref="I12:I13"/>
    <mergeCell ref="J12:J13"/>
    <mergeCell ref="A10:A11"/>
    <mergeCell ref="H10:H11"/>
    <mergeCell ref="I10:I11"/>
    <mergeCell ref="J10:J11"/>
    <mergeCell ref="B10:B11"/>
    <mergeCell ref="B6:B7"/>
    <mergeCell ref="H6:H7"/>
    <mergeCell ref="I6:I7"/>
    <mergeCell ref="J6:J7"/>
    <mergeCell ref="A6:A7"/>
    <mergeCell ref="A8:A9"/>
    <mergeCell ref="B8:B9"/>
    <mergeCell ref="H8:H9"/>
    <mergeCell ref="I8:I9"/>
    <mergeCell ref="J8:J9"/>
    <mergeCell ref="A1:J1"/>
    <mergeCell ref="A2:J2"/>
    <mergeCell ref="A3:J3"/>
    <mergeCell ref="A4:A5"/>
    <mergeCell ref="B4:B5"/>
    <mergeCell ref="C4:G4"/>
    <mergeCell ref="H4:J4"/>
    <mergeCell ref="A18:A19"/>
    <mergeCell ref="H16:H17"/>
    <mergeCell ref="H18:H19"/>
    <mergeCell ref="I18:I19"/>
    <mergeCell ref="J18:J19"/>
    <mergeCell ref="B18:B19"/>
    <mergeCell ref="A16:A17"/>
    <mergeCell ref="B16:B17"/>
    <mergeCell ref="I16:I17"/>
    <mergeCell ref="J16:J17"/>
    <mergeCell ref="A20:A21"/>
    <mergeCell ref="B20:B21"/>
    <mergeCell ref="H20:H21"/>
    <mergeCell ref="I20:I21"/>
    <mergeCell ref="J20:J21"/>
    <mergeCell ref="A22:A23"/>
    <mergeCell ref="B22:B23"/>
    <mergeCell ref="H22:H23"/>
    <mergeCell ref="I22:I23"/>
    <mergeCell ref="J22:J23"/>
    <mergeCell ref="A24:A25"/>
    <mergeCell ref="B24:B25"/>
    <mergeCell ref="H24:H25"/>
    <mergeCell ref="I24:I25"/>
    <mergeCell ref="J24:J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сводная оценка 2016</vt:lpstr>
      <vt:lpstr>бюдж. обеспеченность</vt:lpstr>
      <vt:lpstr>автом.система</vt:lpstr>
      <vt:lpstr>муниц.имущество</vt:lpstr>
      <vt:lpstr>приватизация</vt:lpstr>
      <vt:lpstr>УО</vt:lpstr>
      <vt:lpstr>ММЦНТиД</vt:lpstr>
      <vt:lpstr>ЦБС</vt:lpstr>
      <vt:lpstr>ДЮСШ</vt:lpstr>
      <vt:lpstr>ДМШ</vt:lpstr>
      <vt:lpstr>каникул.период</vt:lpstr>
      <vt:lpstr>ДДТ</vt:lpstr>
      <vt:lpstr>дошкольное образование </vt:lpstr>
      <vt:lpstr>общее образование мониторинг</vt:lpstr>
      <vt:lpstr>оценка результат 2016</vt:lpstr>
      <vt:lpstr>оценка результат 2015</vt:lpstr>
      <vt:lpstr>сводная оценка 2015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ManoilovaML</dc:creator>
  <cp:lastModifiedBy>GalaktionovaVN</cp:lastModifiedBy>
  <cp:lastPrinted>2017-06-07T02:58:38Z</cp:lastPrinted>
  <dcterms:created xsi:type="dcterms:W3CDTF">2011-11-17T07:00:39Z</dcterms:created>
  <dcterms:modified xsi:type="dcterms:W3CDTF">2017-06-07T02:58:43Z</dcterms:modified>
</cp:coreProperties>
</file>