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 activeTab="1"/>
  </bookViews>
  <sheets>
    <sheet name="оценка результат 2015" sheetId="16" r:id="rId1"/>
    <sheet name="сводная оценка 2015" sheetId="17" r:id="rId2"/>
  </sheets>
  <definedNames>
    <definedName name="_xlnm._FilterDatabase" localSheetId="1" hidden="1">'сводная оценка 2015'!$A$2:$D$2</definedName>
  </definedNames>
  <calcPr calcId="125725"/>
</workbook>
</file>

<file path=xl/calcChain.xml><?xml version="1.0" encoding="utf-8"?>
<calcChain xmlns="http://schemas.openxmlformats.org/spreadsheetml/2006/main">
  <c r="E137" i="16"/>
  <c r="E131"/>
  <c r="D130"/>
  <c r="E127"/>
  <c r="D126"/>
  <c r="E123"/>
  <c r="D122"/>
  <c r="C122"/>
  <c r="D121"/>
  <c r="E118"/>
  <c r="E113"/>
  <c r="E108"/>
  <c r="D117"/>
  <c r="C117"/>
  <c r="D116"/>
  <c r="D112"/>
  <c r="C112"/>
  <c r="D111"/>
  <c r="E37"/>
  <c r="E14"/>
  <c r="C11"/>
  <c r="C10"/>
  <c r="E91"/>
  <c r="D91"/>
  <c r="D90"/>
  <c r="D89"/>
  <c r="C89"/>
  <c r="D88"/>
  <c r="C88"/>
  <c r="D87"/>
  <c r="C87"/>
  <c r="D86"/>
  <c r="C86"/>
  <c r="D85"/>
  <c r="C85"/>
  <c r="D84"/>
  <c r="C84"/>
  <c r="D83"/>
  <c r="C83"/>
  <c r="E80"/>
  <c r="C79"/>
  <c r="C78"/>
  <c r="C77"/>
  <c r="C76"/>
  <c r="C75"/>
  <c r="C74"/>
  <c r="C73"/>
  <c r="C72"/>
  <c r="C71"/>
  <c r="C70"/>
  <c r="D69"/>
  <c r="C69"/>
  <c r="C68"/>
  <c r="C67"/>
  <c r="C66"/>
  <c r="E63"/>
  <c r="C58"/>
  <c r="C54"/>
  <c r="C49"/>
  <c r="E46"/>
  <c r="C45"/>
  <c r="C44"/>
  <c r="C43"/>
  <c r="C42"/>
  <c r="C41"/>
  <c r="C40"/>
  <c r="C36"/>
  <c r="C35"/>
  <c r="C33"/>
  <c r="C32"/>
  <c r="C31"/>
  <c r="C30"/>
  <c r="C29"/>
  <c r="C28"/>
  <c r="C27"/>
  <c r="E24"/>
  <c r="C23"/>
  <c r="C22"/>
  <c r="E19"/>
  <c r="D18"/>
  <c r="C18"/>
  <c r="D17"/>
  <c r="C17"/>
  <c r="D12"/>
  <c r="C12"/>
  <c r="D11"/>
  <c r="D10"/>
  <c r="D9"/>
  <c r="C9"/>
  <c r="D8"/>
  <c r="C8"/>
  <c r="D7"/>
  <c r="C7"/>
  <c r="D6"/>
  <c r="C6"/>
  <c r="D5"/>
  <c r="C5"/>
  <c r="D4"/>
  <c r="C4"/>
</calcChain>
</file>

<file path=xl/sharedStrings.xml><?xml version="1.0" encoding="utf-8"?>
<sst xmlns="http://schemas.openxmlformats.org/spreadsheetml/2006/main" count="204" uniqueCount="138">
  <si>
    <t>1.МАУК «ММЦНТ И Д»</t>
  </si>
  <si>
    <t xml:space="preserve">3. Наргинский ДТ и Д      </t>
  </si>
  <si>
    <t xml:space="preserve">4. Сарафановский ДД    </t>
  </si>
  <si>
    <t xml:space="preserve">5. Тунгусовский ДД      </t>
  </si>
  <si>
    <t>6. Суйгинский ДТ и Д</t>
  </si>
  <si>
    <t xml:space="preserve">7. Сулзатский ДТ и Д      </t>
  </si>
  <si>
    <t xml:space="preserve">8. Колбинский ДД      </t>
  </si>
  <si>
    <t xml:space="preserve">2.Могочинский ДТ и Д      </t>
  </si>
  <si>
    <t>1.Межпоселенческая центральная библиотека в селе Молчаново</t>
  </si>
  <si>
    <t xml:space="preserve">3. филиал в селе Нарга        </t>
  </si>
  <si>
    <t>4. филиал в селе Гришино</t>
  </si>
  <si>
    <t>5. филиал в селе Колбинка</t>
  </si>
  <si>
    <t>6. филиал в селе Соколовка</t>
  </si>
  <si>
    <t>7. филиал в селе Тунгусово</t>
  </si>
  <si>
    <t>8. филиал в селе Сарафановка</t>
  </si>
  <si>
    <t>9. филиал в селе Игреково</t>
  </si>
  <si>
    <t>10. филиал в селе Суйга</t>
  </si>
  <si>
    <t>14. филиал в селе Н-Федоровка</t>
  </si>
  <si>
    <t>13. филиал в селе Сулзат</t>
  </si>
  <si>
    <t>12. филиал в селе В-Федоровка</t>
  </si>
  <si>
    <t>11. филиал в селе Майково</t>
  </si>
  <si>
    <t xml:space="preserve">2.филиал в селе Могочино      </t>
  </si>
  <si>
    <t>(отклонения показателя мероприятия - количество читателей %)</t>
  </si>
  <si>
    <t>Молчановский филиал</t>
  </si>
  <si>
    <t>фортепианное отделение</t>
  </si>
  <si>
    <t>народное отделение</t>
  </si>
  <si>
    <t>эстетическое отделение</t>
  </si>
  <si>
    <t>теоретическое отделение</t>
  </si>
  <si>
    <t>Могочинский филиал</t>
  </si>
  <si>
    <t>Наргинский филиал</t>
  </si>
  <si>
    <t>(отклонения показателя мероприятия - количество учеников %)</t>
  </si>
  <si>
    <t>(отклонения финансирования %)</t>
  </si>
  <si>
    <t>3. Туристско – краеведческое</t>
  </si>
  <si>
    <t>4. Военно – патриотическое</t>
  </si>
  <si>
    <t>5. Социально – педагогическое</t>
  </si>
  <si>
    <t>6. Техническое</t>
  </si>
  <si>
    <t>лыжные гонки</t>
  </si>
  <si>
    <t>хоккей</t>
  </si>
  <si>
    <t>баскетбол</t>
  </si>
  <si>
    <t>футбол</t>
  </si>
  <si>
    <t>настольный теннис</t>
  </si>
  <si>
    <t>волейбол</t>
  </si>
  <si>
    <t>гиревой спорт</t>
  </si>
  <si>
    <t>спортивно- оздоровительные группы</t>
  </si>
  <si>
    <t xml:space="preserve"> (% отклонения финансирования плана и факта )</t>
  </si>
  <si>
    <r>
      <t xml:space="preserve"> </t>
    </r>
    <r>
      <rPr>
        <b/>
        <sz val="9"/>
        <rFont val="Times New Roman"/>
        <family val="1"/>
        <charset val="204"/>
      </rPr>
      <t>(% отклонения финансирования плана и факта )</t>
    </r>
  </si>
  <si>
    <r>
      <t xml:space="preserve">экономическая эффективность ВЦП </t>
    </r>
    <r>
      <rPr>
        <b/>
        <sz val="9"/>
        <rFont val="Times New Roman"/>
        <family val="1"/>
        <charset val="204"/>
      </rPr>
      <t>находится на уровне</t>
    </r>
    <r>
      <rPr>
        <sz val="9"/>
        <rFont val="Times New Roman"/>
        <family val="1"/>
        <charset val="204"/>
      </rPr>
      <t xml:space="preserve"> предыдущего года</t>
    </r>
  </si>
  <si>
    <t>МБ ДОУ ДС "Малыш"</t>
  </si>
  <si>
    <t>МБДОУ ДС "Ромашка"</t>
  </si>
  <si>
    <t>(отклонения показателя мероприятия - количество детей %)</t>
  </si>
  <si>
    <t>(отклонения показателя мероприятия -  %)</t>
  </si>
  <si>
    <t>МАОУ "Суйгинская СОШ"</t>
  </si>
  <si>
    <t>МАОУ "Сулзатская СОШ"</t>
  </si>
  <si>
    <t>МАОУ "Тунгусовская СОШ"</t>
  </si>
  <si>
    <t>МБОУ "Могочинская СОШ"</t>
  </si>
  <si>
    <t>МБОУ "Наргинская СОШ"</t>
  </si>
  <si>
    <t>МБОУ "Сарафановская СОШ"</t>
  </si>
  <si>
    <t>МКОУ "Соколовская СОШ"</t>
  </si>
  <si>
    <t>МАОУ "Молчановская СОШ№1"</t>
  </si>
  <si>
    <t>МАОУ "Молчановская СОШ№2"</t>
  </si>
  <si>
    <r>
      <t xml:space="preserve"> </t>
    </r>
    <r>
      <rPr>
        <b/>
        <sz val="9"/>
        <rFont val="Times New Roman"/>
        <family val="1"/>
        <charset val="204"/>
      </rPr>
      <t>(% отклонения финансирования плана и факта)</t>
    </r>
  </si>
  <si>
    <t xml:space="preserve">По результатам оценки экономической эффективности ВЦП делаются следующие выводы:  </t>
  </si>
  <si>
    <t>ВЦП экономически неэффективна. Вывод об экономической неэффективности ВЦП делается в том случае, если на протяжении не менее трех лет оценки наблюдается постоянное снижение эффективности расходов.</t>
  </si>
  <si>
    <t>Итого финансирование (рублей )(мероприятия)(оценка - баллов)</t>
  </si>
  <si>
    <t>Итого финансирование  (рублей) (учеников)(оценка - баллов)</t>
  </si>
  <si>
    <t>Итого финансирование (рублей) (детей) (оценка - баллов)</t>
  </si>
  <si>
    <t xml:space="preserve">ВЦП  «Организация предоставления дошкольного образования на территории Молчановского района на 2013-2015 годы", утверждена постановлением Администрации Молчановского района от 14.11.2012 №726
</t>
  </si>
  <si>
    <t>ВЦП "Организация предоставления общего образования на территории Молчановского района на 2013-2015 годы", утверждена постановлением от 14.11.2012 №727</t>
  </si>
  <si>
    <t>Итого финансирование  (рублей)(оценка - баллов)</t>
  </si>
  <si>
    <r>
      <t xml:space="preserve">экономическая эффективность ВЦП </t>
    </r>
    <r>
      <rPr>
        <b/>
        <sz val="12"/>
        <rFont val="Times New Roman"/>
        <family val="1"/>
        <charset val="204"/>
      </rPr>
      <t>повысилась</t>
    </r>
    <r>
      <rPr>
        <sz val="12"/>
        <rFont val="Times New Roman"/>
        <family val="1"/>
        <charset val="204"/>
      </rPr>
      <t xml:space="preserve"> по сравнению с предыдущим годом (оценка составляет от 5 до 10 баллов); </t>
    </r>
  </si>
  <si>
    <r>
      <t xml:space="preserve">экономическая эффективность ВЦП </t>
    </r>
    <r>
      <rPr>
        <b/>
        <sz val="12"/>
        <rFont val="Times New Roman"/>
        <family val="1"/>
        <charset val="204"/>
      </rPr>
      <t>находится на уровне</t>
    </r>
    <r>
      <rPr>
        <sz val="12"/>
        <rFont val="Times New Roman"/>
        <family val="1"/>
        <charset val="204"/>
      </rPr>
      <t xml:space="preserve"> предыдущего года (оценка составляет от 1 до 5 баллов); </t>
    </r>
  </si>
  <si>
    <r>
      <t>экономическая эффективность ВЦП</t>
    </r>
    <r>
      <rPr>
        <b/>
        <sz val="12"/>
        <rFont val="Times New Roman"/>
        <family val="1"/>
        <charset val="204"/>
      </rPr>
      <t xml:space="preserve"> снизилась</t>
    </r>
    <r>
      <rPr>
        <sz val="12"/>
        <rFont val="Times New Roman"/>
        <family val="1"/>
        <charset val="204"/>
      </rPr>
      <t xml:space="preserve"> по сравнению с предыдущим годом (оценка составляет от 0 до 1 балла); </t>
    </r>
  </si>
  <si>
    <r>
      <t xml:space="preserve"> </t>
    </r>
    <r>
      <rPr>
        <b/>
        <sz val="9"/>
        <rFont val="Times New Roman"/>
        <family val="1"/>
        <charset val="204"/>
      </rPr>
      <t xml:space="preserve">% отклонения финансирования плана и факта </t>
    </r>
  </si>
  <si>
    <t>2014 г.</t>
  </si>
  <si>
    <t xml:space="preserve">Оценка результативности  ВЦП на территории Молчановского района  за 2015 год </t>
  </si>
  <si>
    <t>ВЦП "Организация оздоровления и отдыха детей и подростков в каникулярный период на 2015-2017 годы", утверждена постановлением Администрации Молчановского района от 30.12.2014 №908</t>
  </si>
  <si>
    <t>Обеспечение деятельности летних лагерей с денвным пребыванием в бюджетных общеобразовательных учреждениях</t>
  </si>
  <si>
    <t>Обеспечение деятельности летних лагерей с денвным пребыванием в автономных общеобразовательных учреждениях</t>
  </si>
  <si>
    <r>
      <t xml:space="preserve">экономическая эффективность ВЦП </t>
    </r>
    <r>
      <rPr>
        <b/>
        <sz val="9"/>
        <rFont val="Times New Roman"/>
        <family val="1"/>
        <charset val="204"/>
      </rPr>
      <t xml:space="preserve">находится на уровне </t>
    </r>
    <r>
      <rPr>
        <sz val="9"/>
        <rFont val="Times New Roman"/>
        <family val="1"/>
        <charset val="204"/>
      </rPr>
      <t>предыдущего года</t>
    </r>
  </si>
  <si>
    <t>Экономическая эффективность ВЦП за 2015 год</t>
  </si>
  <si>
    <t>ВЦП "Организация предоставления детям дополнительного образования по физкультурно-спортивному направлению Молчановского района на 2015-2017 годы", утверждена постановлением Администрации Молчановского района от 30.12.2014 № 903</t>
  </si>
  <si>
    <t>мини - футбол</t>
  </si>
  <si>
    <t>русская лапта</t>
  </si>
  <si>
    <t>1. Художественное  направление</t>
  </si>
  <si>
    <t xml:space="preserve">2. Естественно - научное направление     </t>
  </si>
  <si>
    <t>ВЦП "Организация предоставления дополнительного образования детям в области культуры на территории Молчановского района на 2015-2017 годы", утверждена постановлением Администрации Молчановского района от 30.12.2014 №907</t>
  </si>
  <si>
    <t>ВЦП "Библиотечное обслуживание населения межпоселенческими библиотеками на территории Молчановского района на 2015-2017 годы" утверждена постановлением Администрации Молчановского района от 30.12.2014 № 902</t>
  </si>
  <si>
    <t>ВЦП «Создание условий для обеспечения поселений, входящих в состав Молчановского района, услугами по организации досуга и услугами организаций культуры на 2015-2017 гг.», утверждена постановлением Администрации Молчановского района от 30.12.2014 № 901</t>
  </si>
  <si>
    <t>ВЦП «Обеспечение деятельности подведомственных муниципальных учреждений МКУ "Управление образования Администрации Молчановского района Томской области" на 2015-2017 годы», утверждена постановлением Администрации Молчановского района от 30.12.2014 № 910</t>
  </si>
  <si>
    <t>1. Количество обслуживаемых программ (СБИС)</t>
  </si>
  <si>
    <t>2. Количество обслуживаемых программ (1С, зарплата)</t>
  </si>
  <si>
    <t>3. Количество обслуживаемых программ (Гарант, Консультант)</t>
  </si>
  <si>
    <t>4. Количество приобретенных конвертов, пересылка почтовых отправлений</t>
  </si>
  <si>
    <t>5. Заправка катриджей,ремонт орг.техники</t>
  </si>
  <si>
    <t>6. Количество приобретенных компьютеров</t>
  </si>
  <si>
    <t>7. Количество приобретенной офисной мебели</t>
  </si>
  <si>
    <t>8. Количество приобретенных катриджей</t>
  </si>
  <si>
    <t xml:space="preserve">9. Количество человек, прошедших курсы повышения квалификации </t>
  </si>
  <si>
    <t xml:space="preserve">10. Количество приобретенной бумаги </t>
  </si>
  <si>
    <t xml:space="preserve">11. Оплата суточных </t>
  </si>
  <si>
    <t xml:space="preserve">12. Оплата проезда </t>
  </si>
  <si>
    <t>13.Количество уплаченных пеней, штрафов</t>
  </si>
  <si>
    <t>ВЦП "Совершенствование автоматизированной системы управления бюджетным процессом МО "Молчановский район" на 2015-2017 годы", утверждена постановлением Администрации Молчановского района от 30.12.2014 № 865</t>
  </si>
  <si>
    <t>1. Сопровождение программного обеспечения</t>
  </si>
  <si>
    <t>2. Приобретение услуг по поддержанию в актуальном состоянии информационной правовой системы "Консультант+"</t>
  </si>
  <si>
    <t>ВЦП "Выравнивание бюджетной обеспеченности сельских поседений и обеспечение сбалансированности расходов доходами поселений Молчановского района на 2015-2017 годы", утверждена постановлением Администрации Молчановского района от 30.12.2014 № 676</t>
  </si>
  <si>
    <t>1. Расчет и предоставление дотаций на выравнивание бюджетной обеспеченности сельских поселений</t>
  </si>
  <si>
    <t>2. Расчет и предоставление иных межбюджетных трансфертов на поддержку мер по обеспечению сбалансированности бюджетов сельских поселений</t>
  </si>
  <si>
    <t xml:space="preserve">ВЦП "Обеспечение деятельности муниципальных учреждений культуры и образования Централизованной бухгалтерией МАУК "Межпоселенческий методический центр народного творчества и досуга" на 2015-2017 годы,утверждена постановлением Администрации Молчановского района от 30.12.2014 № 911 </t>
  </si>
  <si>
    <t>Итого финансирование (рублей )(мероприятия)(количество отчетов)</t>
  </si>
  <si>
    <t>ВЦП "Приватизация муниципального имущества муниципального образования "Молчановский район" на 2015-2017 годы, утверждена постановлением Администрации Молчановского района от 30.12.2014 №906</t>
  </si>
  <si>
    <t>1. Оценка стоимости объектов муниципального имущества муниципального образования "Молчановский район"</t>
  </si>
  <si>
    <t>ВЦП "Владение, пользование и распоряжение имуществом, находящимся в собственности Молчановского района (земельные ресурсы), на 2015-2017 годы", утверждена постановлением Администрации Молчановского района от 30.12.2014 № 905</t>
  </si>
  <si>
    <t>1. Приобретение услуг по размещению информационных материалов в официальном печатном издании</t>
  </si>
  <si>
    <t>ВЦП "Владение, пользование и распоряжение муниципальным имуществом муниципального образования "Молчановский район" на 2015-2017 годы", утверждена постановлением Администрации Молчановского района от 30.12.2014 № 905</t>
  </si>
  <si>
    <t>1. Проведение технической инвентаризации на объекты муниципального имущества для оформления права собственности на объекты и приобретение услуг по независимой оценке объектов муниципального имущества для предоставление в безвозмездное пользование, аренду</t>
  </si>
  <si>
    <t>2. Содержание и ремонт муниципального имущества</t>
  </si>
  <si>
    <t>3. Приобретение услуг по размещению информационных материалов в официальном печатном издании</t>
  </si>
  <si>
    <t xml:space="preserve">Оценка результативности  ВЦП на территории Молчановского района  за 2015 </t>
  </si>
  <si>
    <t>ВЦП "Организация предоставления дополнительного образования детям Молчановского района на 2015-2017 годы", утверждена постановлением Администрации Молчановского района от 30.12.2014 № 909</t>
  </si>
  <si>
    <t>ВЦП "Организация предоставления дополнительного образования детям в области культуры на территории Молчановского района на 2015-2017 годы", утверждена постановлением Администрации Молчановского района от 30.12.2014 № 907</t>
  </si>
  <si>
    <t>ВЦП "Библиотечное обслуживание населения межпоселенческими библиотеками на территории Молчановского района на 2015-2017 годы" утверждена постановлением Администрации Молчановского района от 30.12.2014 №902</t>
  </si>
  <si>
    <t>ВЦП "Организация оздоровления и отдыха детей и подростков в каникулярный период на 2015-2017 годы", утверждена постановлением Администрации Молчановского района от 30.12.2014 № 908</t>
  </si>
  <si>
    <t>ВЦП "Обеспечение деятельности подведомственных муниципальных учреждений МКУ "Управление образования Администрации Молчановского района Томской области" на 2015-2017 годы", утверждена постановлением Администрации Молчановского района от 30.12.2014 № 910</t>
  </si>
  <si>
    <t>ВЦП "Владение, пользование и распоряжение муниципальным имуществом муниципального образования "Молчановский район" на 2015-2017 годы", утверждена постановлением Администрации Молчановского района от 30.12.2014 № 904</t>
  </si>
  <si>
    <t>По итогам 2014 и 2015 г.г. все ВЦП, реализуемые на территории района, являются экономически эффективными.</t>
  </si>
  <si>
    <r>
      <t xml:space="preserve">экономическая эффективность ВЦП </t>
    </r>
    <r>
      <rPr>
        <b/>
        <sz val="9"/>
        <rFont val="Times New Roman"/>
        <family val="1"/>
        <charset val="204"/>
      </rPr>
      <t>находится на уровне предыдущего года</t>
    </r>
  </si>
  <si>
    <r>
      <t>экономическая эффективность ВЦП находится</t>
    </r>
    <r>
      <rPr>
        <b/>
        <sz val="9"/>
        <rFont val="Times New Roman"/>
        <family val="1"/>
        <charset val="204"/>
      </rPr>
      <t xml:space="preserve"> на уровне предыдущего года</t>
    </r>
  </si>
  <si>
    <t>ВЦП "Организация предоставления дополнительного образования детям Молчановского района на 2015-2017 годы", утверждена постановлением Администрации Молчановского района от 30.12.2014 №909</t>
  </si>
  <si>
    <t>Итого финансирование (рублей)(учеников) (оценка - баллов)</t>
  </si>
  <si>
    <t>Итого финансирование  (рублей) (учеников) (оценка - баллов)</t>
  </si>
  <si>
    <t>Итого финансирование (рублей) (читателей) (оценка - баллов)</t>
  </si>
  <si>
    <t>Итого финансирование (рублей ) (мероприятия) (оценка - баллов)</t>
  </si>
  <si>
    <t>Итого финансирование (рублей) (единиц) (оценка баллов)</t>
  </si>
  <si>
    <t>Итого финансирование (рублей )(количество договоров (муниципальных контрактов)) (оценка баллов)</t>
  </si>
  <si>
    <t>Итого финансирование (рублей ) (количество оцененных объектов) (оценка баллов)</t>
  </si>
  <si>
    <t>Итого финансирование (рублей ) (площадь размещенных информационных материалов-кв.см) (оценка баллов)</t>
  </si>
  <si>
    <t>Итого финансирование (рублей ) (оценка баллов)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</si>
</sst>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4" fillId="0" borderId="2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/>
    <xf numFmtId="1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workbookViewId="0">
      <selection activeCell="D135" sqref="D135"/>
    </sheetView>
  </sheetViews>
  <sheetFormatPr defaultRowHeight="15"/>
  <cols>
    <col min="1" max="1" width="3.42578125" style="6" customWidth="1"/>
    <col min="2" max="2" width="74.5703125" style="45" customWidth="1"/>
    <col min="3" max="3" width="25" style="6" customWidth="1"/>
    <col min="4" max="4" width="16" style="6" customWidth="1"/>
    <col min="5" max="5" width="15.7109375" style="50" customWidth="1"/>
    <col min="6" max="16384" width="9.140625" style="1"/>
  </cols>
  <sheetData>
    <row r="1" spans="1:5">
      <c r="A1" s="81" t="s">
        <v>74</v>
      </c>
      <c r="B1" s="81"/>
      <c r="C1" s="81"/>
      <c r="D1" s="81"/>
      <c r="E1" s="81"/>
    </row>
    <row r="2" spans="1:5" s="4" customFormat="1" ht="14.25" customHeight="1">
      <c r="A2" s="82" t="s">
        <v>79</v>
      </c>
      <c r="B2" s="82"/>
      <c r="C2" s="82"/>
      <c r="D2" s="82"/>
      <c r="E2" s="82"/>
    </row>
    <row r="3" spans="1:5" s="3" customFormat="1" ht="60">
      <c r="A3" s="2"/>
      <c r="B3" s="62" t="s">
        <v>67</v>
      </c>
      <c r="C3" s="34" t="s">
        <v>45</v>
      </c>
      <c r="D3" s="34" t="s">
        <v>49</v>
      </c>
      <c r="E3" s="34" t="s">
        <v>46</v>
      </c>
    </row>
    <row r="4" spans="1:5" s="3" customFormat="1">
      <c r="A4" s="52"/>
      <c r="B4" s="62" t="s">
        <v>51</v>
      </c>
      <c r="C4" s="63">
        <f>3414.932*100/3414.932</f>
        <v>99.999999999999986</v>
      </c>
      <c r="D4" s="63">
        <f>88*100/88</f>
        <v>100</v>
      </c>
      <c r="E4" s="2">
        <v>1</v>
      </c>
    </row>
    <row r="5" spans="1:5" s="3" customFormat="1">
      <c r="A5" s="52"/>
      <c r="B5" s="37" t="s">
        <v>52</v>
      </c>
      <c r="C5" s="63">
        <f>1520.416*100/1520.416</f>
        <v>100.00000000000001</v>
      </c>
      <c r="D5" s="63">
        <f>77*100/77</f>
        <v>100</v>
      </c>
      <c r="E5" s="2">
        <v>1</v>
      </c>
    </row>
    <row r="6" spans="1:5" s="3" customFormat="1">
      <c r="A6" s="52"/>
      <c r="B6" s="37" t="s">
        <v>53</v>
      </c>
      <c r="C6" s="63">
        <f>2207.373*100/2207.373</f>
        <v>100</v>
      </c>
      <c r="D6" s="63">
        <f>184*100/184</f>
        <v>100</v>
      </c>
      <c r="E6" s="2">
        <v>1</v>
      </c>
    </row>
    <row r="7" spans="1:5" s="3" customFormat="1">
      <c r="A7" s="52"/>
      <c r="B7" s="37" t="s">
        <v>54</v>
      </c>
      <c r="C7" s="63">
        <f>3589.21*100/3589.21</f>
        <v>100</v>
      </c>
      <c r="D7" s="63">
        <f>369*100/369</f>
        <v>100</v>
      </c>
      <c r="E7" s="2">
        <v>1</v>
      </c>
    </row>
    <row r="8" spans="1:5" s="3" customFormat="1">
      <c r="A8" s="52"/>
      <c r="B8" s="38" t="s">
        <v>55</v>
      </c>
      <c r="C8" s="63">
        <f>2889.836*100/2889.836</f>
        <v>100</v>
      </c>
      <c r="D8" s="63">
        <f>157*100/157</f>
        <v>100</v>
      </c>
      <c r="E8" s="2">
        <v>1</v>
      </c>
    </row>
    <row r="9" spans="1:5" s="3" customFormat="1">
      <c r="A9" s="52"/>
      <c r="B9" s="37" t="s">
        <v>56</v>
      </c>
      <c r="C9" s="63">
        <f>2259.889*100/2259.889</f>
        <v>100</v>
      </c>
      <c r="D9" s="63">
        <f>101*100/101</f>
        <v>100</v>
      </c>
      <c r="E9" s="2">
        <v>1</v>
      </c>
    </row>
    <row r="10" spans="1:5" s="3" customFormat="1">
      <c r="A10" s="52"/>
      <c r="B10" s="37" t="s">
        <v>57</v>
      </c>
      <c r="C10" s="63">
        <f>(382.9329+0.2+7+144.126+0.15+0.001)*100/534.4</f>
        <v>100.00185254491018</v>
      </c>
      <c r="D10" s="63">
        <f>22*100/22</f>
        <v>100</v>
      </c>
      <c r="E10" s="2">
        <v>1</v>
      </c>
    </row>
    <row r="11" spans="1:5" s="3" customFormat="1">
      <c r="A11" s="52"/>
      <c r="B11" s="37" t="s">
        <v>58</v>
      </c>
      <c r="C11" s="63">
        <f>4010.057*100/4010.057</f>
        <v>100</v>
      </c>
      <c r="D11" s="63">
        <f>499*100/499</f>
        <v>100</v>
      </c>
      <c r="E11" s="2">
        <v>1</v>
      </c>
    </row>
    <row r="12" spans="1:5" s="3" customFormat="1">
      <c r="A12" s="52"/>
      <c r="B12" s="37" t="s">
        <v>59</v>
      </c>
      <c r="C12" s="63">
        <f>2409.979*100/2409.979</f>
        <v>100</v>
      </c>
      <c r="D12" s="63">
        <f>421*100/421</f>
        <v>100</v>
      </c>
      <c r="E12" s="2">
        <v>1</v>
      </c>
    </row>
    <row r="13" spans="1:5" s="3" customFormat="1">
      <c r="A13" s="52"/>
      <c r="B13" s="37" t="s">
        <v>59</v>
      </c>
      <c r="C13" s="63">
        <v>100</v>
      </c>
      <c r="D13" s="63">
        <v>100</v>
      </c>
      <c r="E13" s="2">
        <v>1</v>
      </c>
    </row>
    <row r="14" spans="1:5" s="24" customFormat="1" ht="13.5" customHeight="1">
      <c r="A14" s="53"/>
      <c r="B14" s="39" t="s">
        <v>65</v>
      </c>
      <c r="C14" s="21">
        <v>23457000</v>
      </c>
      <c r="D14" s="21">
        <v>2010</v>
      </c>
      <c r="E14" s="16">
        <f>(E4+E5+E6+E7+E8+E9+E10+E11+E12+E13)/10</f>
        <v>1</v>
      </c>
    </row>
    <row r="15" spans="1:5" s="24" customFormat="1" ht="13.5" customHeight="1">
      <c r="A15" s="76" t="s">
        <v>79</v>
      </c>
      <c r="B15" s="77"/>
      <c r="C15" s="77"/>
      <c r="D15" s="77"/>
      <c r="E15" s="83"/>
    </row>
    <row r="16" spans="1:5" ht="105.75" customHeight="1">
      <c r="A16" s="61"/>
      <c r="B16" s="35" t="s">
        <v>66</v>
      </c>
      <c r="C16" s="34" t="s">
        <v>72</v>
      </c>
      <c r="D16" s="34" t="s">
        <v>49</v>
      </c>
      <c r="E16" s="34" t="s">
        <v>46</v>
      </c>
    </row>
    <row r="17" spans="1:5" ht="18.75" customHeight="1">
      <c r="A17" s="61"/>
      <c r="B17" s="35" t="s">
        <v>47</v>
      </c>
      <c r="C17" s="63">
        <f>5036.5*100/5036.5</f>
        <v>100</v>
      </c>
      <c r="D17" s="2">
        <f>97*100/97</f>
        <v>100</v>
      </c>
      <c r="E17" s="60">
        <v>1</v>
      </c>
    </row>
    <row r="18" spans="1:5" ht="18.75" customHeight="1">
      <c r="A18" s="61"/>
      <c r="B18" s="35" t="s">
        <v>48</v>
      </c>
      <c r="C18" s="63">
        <f>6805.5*100/6805.5</f>
        <v>100</v>
      </c>
      <c r="D18" s="2">
        <f>143*100/143</f>
        <v>100</v>
      </c>
      <c r="E18" s="60">
        <v>1</v>
      </c>
    </row>
    <row r="19" spans="1:5" s="24" customFormat="1" ht="18.75" customHeight="1">
      <c r="A19" s="53"/>
      <c r="B19" s="39" t="s">
        <v>65</v>
      </c>
      <c r="C19" s="21">
        <v>7717800</v>
      </c>
      <c r="D19" s="53">
        <v>242</v>
      </c>
      <c r="E19" s="16">
        <f>(E17+E18)/2</f>
        <v>1</v>
      </c>
    </row>
    <row r="20" spans="1:5" s="24" customFormat="1" ht="18.75" customHeight="1">
      <c r="A20" s="84" t="s">
        <v>79</v>
      </c>
      <c r="B20" s="85"/>
      <c r="C20" s="85"/>
      <c r="D20" s="85"/>
      <c r="E20" s="86"/>
    </row>
    <row r="21" spans="1:5" ht="60">
      <c r="A21" s="5"/>
      <c r="B21" s="62" t="s">
        <v>75</v>
      </c>
      <c r="C21" s="34" t="s">
        <v>60</v>
      </c>
      <c r="D21" s="34" t="s">
        <v>49</v>
      </c>
      <c r="E21" s="34" t="s">
        <v>78</v>
      </c>
    </row>
    <row r="22" spans="1:5" ht="30">
      <c r="A22" s="5"/>
      <c r="B22" s="35" t="s">
        <v>76</v>
      </c>
      <c r="C22" s="13">
        <f>173.1*100/173.1</f>
        <v>100</v>
      </c>
      <c r="D22" s="13">
        <v>100</v>
      </c>
      <c r="E22" s="61">
        <v>1</v>
      </c>
    </row>
    <row r="23" spans="1:5" ht="30">
      <c r="A23" s="5"/>
      <c r="B23" s="35" t="s">
        <v>77</v>
      </c>
      <c r="C23" s="13">
        <f>126.9*100/126.9</f>
        <v>100</v>
      </c>
      <c r="D23" s="13">
        <v>100</v>
      </c>
      <c r="E23" s="61">
        <v>1</v>
      </c>
    </row>
    <row r="24" spans="1:5" s="24" customFormat="1" ht="15" customHeight="1">
      <c r="A24" s="23"/>
      <c r="B24" s="39" t="s">
        <v>68</v>
      </c>
      <c r="C24" s="21">
        <v>297500</v>
      </c>
      <c r="D24" s="53">
        <v>1652</v>
      </c>
      <c r="E24" s="16">
        <f>(E22+E23)/2</f>
        <v>1</v>
      </c>
    </row>
    <row r="25" spans="1:5" ht="15.75">
      <c r="A25" s="51"/>
      <c r="B25" s="84" t="s">
        <v>79</v>
      </c>
      <c r="C25" s="85"/>
      <c r="D25" s="85"/>
      <c r="E25" s="85"/>
    </row>
    <row r="26" spans="1:5" ht="62.25" customHeight="1">
      <c r="A26" s="5"/>
      <c r="B26" s="36" t="s">
        <v>80</v>
      </c>
      <c r="C26" s="34" t="s">
        <v>45</v>
      </c>
      <c r="D26" s="34" t="s">
        <v>30</v>
      </c>
      <c r="E26" s="34" t="s">
        <v>46</v>
      </c>
    </row>
    <row r="27" spans="1:5">
      <c r="A27" s="10"/>
      <c r="B27" s="40" t="s">
        <v>36</v>
      </c>
      <c r="C27" s="18">
        <f>1130.7*100/1130.7</f>
        <v>100</v>
      </c>
      <c r="D27" s="28">
        <v>108</v>
      </c>
      <c r="E27" s="17">
        <v>5</v>
      </c>
    </row>
    <row r="28" spans="1:5">
      <c r="A28" s="10"/>
      <c r="B28" s="40" t="s">
        <v>37</v>
      </c>
      <c r="C28" s="18">
        <f>865.5*100/865.5</f>
        <v>100</v>
      </c>
      <c r="D28" s="28">
        <v>34</v>
      </c>
      <c r="E28" s="17">
        <v>0</v>
      </c>
    </row>
    <row r="29" spans="1:5">
      <c r="A29" s="10"/>
      <c r="B29" s="40" t="s">
        <v>38</v>
      </c>
      <c r="C29" s="18">
        <f>521.5*100/521.5</f>
        <v>100</v>
      </c>
      <c r="D29" s="28">
        <v>110</v>
      </c>
      <c r="E29" s="17">
        <v>5</v>
      </c>
    </row>
    <row r="30" spans="1:5">
      <c r="A30" s="10"/>
      <c r="B30" s="40" t="s">
        <v>39</v>
      </c>
      <c r="C30" s="18">
        <f>481502*100/481502</f>
        <v>100</v>
      </c>
      <c r="D30" s="28">
        <v>187</v>
      </c>
      <c r="E30" s="17">
        <v>5</v>
      </c>
    </row>
    <row r="31" spans="1:5">
      <c r="A31" s="10"/>
      <c r="B31" s="40" t="s">
        <v>81</v>
      </c>
      <c r="C31" s="18">
        <f>382.5*100/382.5</f>
        <v>100</v>
      </c>
      <c r="D31" s="28">
        <v>81</v>
      </c>
      <c r="E31" s="17">
        <v>0</v>
      </c>
    </row>
    <row r="32" spans="1:5">
      <c r="A32" s="10"/>
      <c r="B32" s="40" t="s">
        <v>40</v>
      </c>
      <c r="C32" s="18">
        <f>527.3*100/527.3</f>
        <v>100</v>
      </c>
      <c r="D32" s="28">
        <v>116</v>
      </c>
      <c r="E32" s="17">
        <v>5</v>
      </c>
    </row>
    <row r="33" spans="1:5">
      <c r="A33" s="10"/>
      <c r="B33" s="40" t="s">
        <v>41</v>
      </c>
      <c r="C33" s="18">
        <f>1087.3*100/1087.3</f>
        <v>100</v>
      </c>
      <c r="D33" s="28">
        <v>110</v>
      </c>
      <c r="E33" s="17">
        <v>5</v>
      </c>
    </row>
    <row r="34" spans="1:5">
      <c r="A34" s="10"/>
      <c r="B34" s="40" t="s">
        <v>82</v>
      </c>
      <c r="C34" s="18">
        <v>100</v>
      </c>
      <c r="D34" s="28">
        <v>129</v>
      </c>
      <c r="E34" s="17">
        <v>5</v>
      </c>
    </row>
    <row r="35" spans="1:5">
      <c r="A35" s="10"/>
      <c r="B35" s="40" t="s">
        <v>42</v>
      </c>
      <c r="C35" s="18">
        <f>323.6*100/323.6</f>
        <v>100</v>
      </c>
      <c r="D35" s="28">
        <v>125</v>
      </c>
      <c r="E35" s="17">
        <v>5</v>
      </c>
    </row>
    <row r="36" spans="1:5">
      <c r="A36" s="10"/>
      <c r="B36" s="40" t="s">
        <v>43</v>
      </c>
      <c r="C36" s="18">
        <f>441.7*100/441.7</f>
        <v>100</v>
      </c>
      <c r="D36" s="28">
        <v>219</v>
      </c>
      <c r="E36" s="17">
        <v>5</v>
      </c>
    </row>
    <row r="37" spans="1:5" s="24" customFormat="1" ht="14.25">
      <c r="A37" s="23"/>
      <c r="B37" s="39" t="s">
        <v>64</v>
      </c>
      <c r="C37" s="9">
        <v>4186800</v>
      </c>
      <c r="D37" s="9">
        <v>581</v>
      </c>
      <c r="E37" s="16">
        <f>(E27+E28+E29+E30+E31+E32+E33+E34+E35+E36)/10</f>
        <v>4</v>
      </c>
    </row>
    <row r="38" spans="1:5" s="24" customFormat="1" ht="14.25">
      <c r="A38" s="76" t="s">
        <v>79</v>
      </c>
      <c r="B38" s="77"/>
      <c r="C38" s="77"/>
      <c r="D38" s="77"/>
      <c r="E38" s="77"/>
    </row>
    <row r="39" spans="1:5" ht="60">
      <c r="A39" s="5"/>
      <c r="B39" s="62" t="s">
        <v>128</v>
      </c>
      <c r="C39" s="67" t="s">
        <v>31</v>
      </c>
      <c r="D39" s="67" t="s">
        <v>30</v>
      </c>
      <c r="E39" s="34" t="s">
        <v>78</v>
      </c>
    </row>
    <row r="40" spans="1:5" s="14" customFormat="1" ht="15.75">
      <c r="A40" s="5"/>
      <c r="B40" s="41" t="s">
        <v>83</v>
      </c>
      <c r="C40" s="12">
        <f>1555866*100/1555866</f>
        <v>100</v>
      </c>
      <c r="D40" s="12">
        <v>100</v>
      </c>
      <c r="E40" s="7">
        <v>1</v>
      </c>
    </row>
    <row r="41" spans="1:5" s="14" customFormat="1" ht="15.75">
      <c r="A41" s="5"/>
      <c r="B41" s="41" t="s">
        <v>84</v>
      </c>
      <c r="C41" s="12">
        <f>141736*100/141736</f>
        <v>100</v>
      </c>
      <c r="D41" s="12">
        <v>103.6</v>
      </c>
      <c r="E41" s="7">
        <v>5</v>
      </c>
    </row>
    <row r="42" spans="1:5" s="14" customFormat="1" ht="15.75">
      <c r="A42" s="5"/>
      <c r="B42" s="41" t="s">
        <v>32</v>
      </c>
      <c r="C42" s="12">
        <f>945305*100/945305</f>
        <v>100</v>
      </c>
      <c r="D42" s="12">
        <v>96.2</v>
      </c>
      <c r="E42" s="7">
        <v>0</v>
      </c>
    </row>
    <row r="43" spans="1:5" s="14" customFormat="1" ht="15.75">
      <c r="A43" s="5"/>
      <c r="B43" s="41" t="s">
        <v>33</v>
      </c>
      <c r="C43" s="12">
        <f>351641*100/351641</f>
        <v>100</v>
      </c>
      <c r="D43" s="12">
        <v>100</v>
      </c>
      <c r="E43" s="7">
        <v>1</v>
      </c>
    </row>
    <row r="44" spans="1:5" s="14" customFormat="1" ht="15.75">
      <c r="A44" s="5"/>
      <c r="B44" s="41" t="s">
        <v>34</v>
      </c>
      <c r="C44" s="12">
        <f>780680*100/780680</f>
        <v>100</v>
      </c>
      <c r="D44" s="12">
        <v>35.700000000000003</v>
      </c>
      <c r="E44" s="7">
        <v>0</v>
      </c>
    </row>
    <row r="45" spans="1:5" s="14" customFormat="1" ht="15.75">
      <c r="A45" s="5"/>
      <c r="B45" s="41" t="s">
        <v>35</v>
      </c>
      <c r="C45" s="12">
        <f>89672*100/89672</f>
        <v>100</v>
      </c>
      <c r="D45" s="12">
        <v>87.8</v>
      </c>
      <c r="E45" s="7">
        <v>0</v>
      </c>
    </row>
    <row r="46" spans="1:5" s="31" customFormat="1" ht="14.25">
      <c r="A46" s="9"/>
      <c r="B46" s="39" t="s">
        <v>129</v>
      </c>
      <c r="C46" s="32">
        <v>2805300</v>
      </c>
      <c r="D46" s="33">
        <v>940</v>
      </c>
      <c r="E46" s="16">
        <f>(E40+E42+E41+E43+E44+E45)/6</f>
        <v>1.1666666666666667</v>
      </c>
    </row>
    <row r="47" spans="1:5">
      <c r="A47" s="51"/>
      <c r="B47" s="76" t="s">
        <v>79</v>
      </c>
      <c r="C47" s="77"/>
      <c r="D47" s="77"/>
      <c r="E47" s="77"/>
    </row>
    <row r="48" spans="1:5" ht="60.75">
      <c r="A48" s="5"/>
      <c r="B48" s="36" t="s">
        <v>85</v>
      </c>
      <c r="C48" s="34" t="s">
        <v>45</v>
      </c>
      <c r="D48" s="34" t="s">
        <v>30</v>
      </c>
      <c r="E48" s="74" t="s">
        <v>126</v>
      </c>
    </row>
    <row r="49" spans="1:5">
      <c r="A49" s="10"/>
      <c r="B49" s="35" t="s">
        <v>23</v>
      </c>
      <c r="C49" s="13">
        <f>4190780*100/4190780</f>
        <v>100</v>
      </c>
      <c r="D49" s="13">
        <v>102.2</v>
      </c>
      <c r="E49" s="8">
        <v>5</v>
      </c>
    </row>
    <row r="50" spans="1:5">
      <c r="A50" s="10"/>
      <c r="B50" s="35" t="s">
        <v>24</v>
      </c>
      <c r="C50" s="13"/>
      <c r="D50" s="13"/>
      <c r="E50" s="8"/>
    </row>
    <row r="51" spans="1:5">
      <c r="A51" s="10"/>
      <c r="B51" s="35" t="s">
        <v>25</v>
      </c>
      <c r="C51" s="13"/>
      <c r="D51" s="13"/>
      <c r="E51" s="8"/>
    </row>
    <row r="52" spans="1:5">
      <c r="A52" s="10"/>
      <c r="B52" s="35" t="s">
        <v>26</v>
      </c>
      <c r="C52" s="13"/>
      <c r="D52" s="13"/>
      <c r="E52" s="8"/>
    </row>
    <row r="53" spans="1:5">
      <c r="A53" s="10"/>
      <c r="B53" s="35" t="s">
        <v>27</v>
      </c>
      <c r="C53" s="13"/>
      <c r="D53" s="13"/>
      <c r="E53" s="8"/>
    </row>
    <row r="54" spans="1:5">
      <c r="A54" s="10"/>
      <c r="B54" s="35" t="s">
        <v>28</v>
      </c>
      <c r="C54" s="13">
        <f>1012840*100/1012840</f>
        <v>100</v>
      </c>
      <c r="D54" s="13">
        <v>123.3</v>
      </c>
      <c r="E54" s="8">
        <v>5</v>
      </c>
    </row>
    <row r="55" spans="1:5">
      <c r="A55" s="10"/>
      <c r="B55" s="35" t="s">
        <v>24</v>
      </c>
      <c r="C55" s="13"/>
      <c r="D55" s="13"/>
      <c r="E55" s="8"/>
    </row>
    <row r="56" spans="1:5">
      <c r="A56" s="10"/>
      <c r="B56" s="35" t="s">
        <v>25</v>
      </c>
      <c r="C56" s="13"/>
      <c r="D56" s="13"/>
      <c r="E56" s="8"/>
    </row>
    <row r="57" spans="1:5">
      <c r="A57" s="10"/>
      <c r="B57" s="35" t="s">
        <v>27</v>
      </c>
      <c r="C57" s="13"/>
      <c r="D57" s="13"/>
      <c r="E57" s="8"/>
    </row>
    <row r="58" spans="1:5">
      <c r="A58" s="10"/>
      <c r="B58" s="35" t="s">
        <v>29</v>
      </c>
      <c r="C58" s="13">
        <f>784880*100/784880</f>
        <v>100</v>
      </c>
      <c r="D58" s="13">
        <v>75</v>
      </c>
      <c r="E58" s="8">
        <v>0</v>
      </c>
    </row>
    <row r="59" spans="1:5">
      <c r="A59" s="10"/>
      <c r="B59" s="35" t="s">
        <v>24</v>
      </c>
      <c r="C59" s="13"/>
      <c r="D59" s="13"/>
      <c r="E59" s="8"/>
    </row>
    <row r="60" spans="1:5">
      <c r="A60" s="10"/>
      <c r="B60" s="35" t="s">
        <v>25</v>
      </c>
      <c r="C60" s="13"/>
      <c r="D60" s="13"/>
      <c r="E60" s="8"/>
    </row>
    <row r="61" spans="1:5">
      <c r="A61" s="5"/>
      <c r="B61" s="35" t="s">
        <v>26</v>
      </c>
      <c r="C61" s="13"/>
      <c r="D61" s="13"/>
      <c r="E61" s="8"/>
    </row>
    <row r="62" spans="1:5">
      <c r="A62" s="5"/>
      <c r="B62" s="35" t="s">
        <v>27</v>
      </c>
      <c r="C62" s="13"/>
      <c r="D62" s="13"/>
      <c r="E62" s="8"/>
    </row>
    <row r="63" spans="1:5" s="24" customFormat="1" ht="14.25">
      <c r="A63" s="23"/>
      <c r="B63" s="39" t="s">
        <v>130</v>
      </c>
      <c r="C63" s="9">
        <v>6148600</v>
      </c>
      <c r="D63" s="9">
        <v>156</v>
      </c>
      <c r="E63" s="16">
        <f>(E58+E54+E49)/3</f>
        <v>3.3333333333333335</v>
      </c>
    </row>
    <row r="64" spans="1:5" s="15" customFormat="1" ht="14.25">
      <c r="A64" s="20"/>
      <c r="B64" s="79" t="s">
        <v>79</v>
      </c>
      <c r="C64" s="80"/>
      <c r="D64" s="80"/>
      <c r="E64" s="80"/>
    </row>
    <row r="65" spans="1:5" s="19" customFormat="1" ht="60">
      <c r="A65" s="25"/>
      <c r="B65" s="73" t="s">
        <v>86</v>
      </c>
      <c r="C65" s="75" t="s">
        <v>44</v>
      </c>
      <c r="D65" s="75" t="s">
        <v>22</v>
      </c>
      <c r="E65" s="75" t="s">
        <v>127</v>
      </c>
    </row>
    <row r="66" spans="1:5">
      <c r="A66" s="5"/>
      <c r="B66" s="58" t="s">
        <v>8</v>
      </c>
      <c r="C66" s="12">
        <f>3800057*100/3800057</f>
        <v>100</v>
      </c>
      <c r="D66" s="12">
        <v>103.7</v>
      </c>
      <c r="E66" s="7">
        <v>5</v>
      </c>
    </row>
    <row r="67" spans="1:5">
      <c r="A67" s="5"/>
      <c r="B67" s="58" t="s">
        <v>21</v>
      </c>
      <c r="C67" s="56">
        <f>6150077*100/6150077</f>
        <v>100</v>
      </c>
      <c r="D67" s="12">
        <v>100.2</v>
      </c>
      <c r="E67" s="7">
        <v>5</v>
      </c>
    </row>
    <row r="68" spans="1:5">
      <c r="A68" s="5"/>
      <c r="B68" s="58" t="s">
        <v>9</v>
      </c>
      <c r="C68" s="12">
        <f>576661*100/576661</f>
        <v>100</v>
      </c>
      <c r="D68" s="12">
        <v>100.1</v>
      </c>
      <c r="E68" s="7">
        <v>5</v>
      </c>
    </row>
    <row r="69" spans="1:5">
      <c r="A69" s="5"/>
      <c r="B69" s="58" t="s">
        <v>10</v>
      </c>
      <c r="C69" s="12">
        <f>255184*100/255184</f>
        <v>100</v>
      </c>
      <c r="D69" s="12">
        <f>148*100/148</f>
        <v>100</v>
      </c>
      <c r="E69" s="7">
        <v>1</v>
      </c>
    </row>
    <row r="70" spans="1:5">
      <c r="A70" s="5"/>
      <c r="B70" s="58" t="s">
        <v>11</v>
      </c>
      <c r="C70" s="12">
        <f>317416*100/317416</f>
        <v>100</v>
      </c>
      <c r="D70" s="12">
        <v>100.7</v>
      </c>
      <c r="E70" s="7">
        <v>5</v>
      </c>
    </row>
    <row r="71" spans="1:5">
      <c r="A71" s="5"/>
      <c r="B71" s="58" t="s">
        <v>12</v>
      </c>
      <c r="C71" s="12">
        <f>292820*100/292820</f>
        <v>100</v>
      </c>
      <c r="D71" s="12">
        <v>100</v>
      </c>
      <c r="E71" s="7">
        <v>1</v>
      </c>
    </row>
    <row r="72" spans="1:5">
      <c r="A72" s="5"/>
      <c r="B72" s="58" t="s">
        <v>13</v>
      </c>
      <c r="C72" s="12">
        <f>326345*100/326345</f>
        <v>100</v>
      </c>
      <c r="D72" s="12">
        <v>84.7</v>
      </c>
      <c r="E72" s="7">
        <v>0</v>
      </c>
    </row>
    <row r="73" spans="1:5">
      <c r="A73" s="5"/>
      <c r="B73" s="58" t="s">
        <v>14</v>
      </c>
      <c r="C73" s="12">
        <f>245498*100/245498</f>
        <v>100</v>
      </c>
      <c r="D73" s="12">
        <v>103</v>
      </c>
      <c r="E73" s="7">
        <v>5</v>
      </c>
    </row>
    <row r="74" spans="1:5">
      <c r="A74" s="5"/>
      <c r="B74" s="58" t="s">
        <v>15</v>
      </c>
      <c r="C74" s="12">
        <f>188744*100/188744</f>
        <v>100</v>
      </c>
      <c r="D74" s="12">
        <v>100</v>
      </c>
      <c r="E74" s="7">
        <v>1</v>
      </c>
    </row>
    <row r="75" spans="1:5">
      <c r="A75" s="5"/>
      <c r="B75" s="58" t="s">
        <v>16</v>
      </c>
      <c r="C75" s="12">
        <f>300724*100/300724</f>
        <v>100</v>
      </c>
      <c r="D75" s="12">
        <v>100</v>
      </c>
      <c r="E75" s="7">
        <v>1</v>
      </c>
    </row>
    <row r="76" spans="1:5">
      <c r="A76" s="5"/>
      <c r="B76" s="58" t="s">
        <v>20</v>
      </c>
      <c r="C76" s="12">
        <f>227550*100/227550</f>
        <v>100</v>
      </c>
      <c r="D76" s="12">
        <v>102</v>
      </c>
      <c r="E76" s="7">
        <v>5</v>
      </c>
    </row>
    <row r="77" spans="1:5">
      <c r="A77" s="5"/>
      <c r="B77" s="58" t="s">
        <v>19</v>
      </c>
      <c r="C77" s="12">
        <f>192427*100/192427</f>
        <v>100</v>
      </c>
      <c r="D77" s="12">
        <v>101.5</v>
      </c>
      <c r="E77" s="7">
        <v>5</v>
      </c>
    </row>
    <row r="78" spans="1:5">
      <c r="A78" s="5"/>
      <c r="B78" s="58" t="s">
        <v>18</v>
      </c>
      <c r="C78" s="12">
        <f>324993*100/324993</f>
        <v>100</v>
      </c>
      <c r="D78" s="12">
        <v>91</v>
      </c>
      <c r="E78" s="7">
        <v>0</v>
      </c>
    </row>
    <row r="79" spans="1:5">
      <c r="A79" s="5"/>
      <c r="B79" s="58" t="s">
        <v>17</v>
      </c>
      <c r="C79" s="12">
        <f>170704*100/170704</f>
        <v>100</v>
      </c>
      <c r="D79" s="12">
        <v>74.3</v>
      </c>
      <c r="E79" s="7">
        <v>0</v>
      </c>
    </row>
    <row r="80" spans="1:5" s="15" customFormat="1" ht="21.75" customHeight="1">
      <c r="A80" s="20"/>
      <c r="B80" s="42" t="s">
        <v>131</v>
      </c>
      <c r="C80" s="21">
        <v>7379400</v>
      </c>
      <c r="D80" s="22">
        <v>9403</v>
      </c>
      <c r="E80" s="49">
        <f>(E66+E67+E68+E69+E70+E71+E72+E73+E74+E75+E76+E77+E78+E79)/14</f>
        <v>2.7857142857142856</v>
      </c>
    </row>
    <row r="81" spans="1:5" s="15" customFormat="1" ht="15" customHeight="1">
      <c r="A81" s="78" t="s">
        <v>79</v>
      </c>
      <c r="B81" s="78"/>
      <c r="C81" s="78"/>
      <c r="D81" s="78"/>
      <c r="E81" s="78"/>
    </row>
    <row r="82" spans="1:5" ht="69" customHeight="1">
      <c r="A82" s="5"/>
      <c r="B82" s="62" t="s">
        <v>87</v>
      </c>
      <c r="C82" s="34" t="s">
        <v>44</v>
      </c>
      <c r="D82" s="34" t="s">
        <v>50</v>
      </c>
      <c r="E82" s="34" t="s">
        <v>127</v>
      </c>
    </row>
    <row r="83" spans="1:5" s="11" customFormat="1" ht="18" customHeight="1">
      <c r="A83" s="5"/>
      <c r="B83" s="58" t="s">
        <v>0</v>
      </c>
      <c r="C83" s="12">
        <f>4690436.05*100/4690436.05</f>
        <v>100</v>
      </c>
      <c r="D83" s="12">
        <f>25*100/25</f>
        <v>100</v>
      </c>
      <c r="E83" s="7">
        <v>1</v>
      </c>
    </row>
    <row r="84" spans="1:5" s="11" customFormat="1" ht="18.75" customHeight="1">
      <c r="A84" s="5"/>
      <c r="B84" s="58" t="s">
        <v>7</v>
      </c>
      <c r="C84" s="12">
        <f>1777511*100/1777511</f>
        <v>100</v>
      </c>
      <c r="D84" s="12">
        <f>20*100/20</f>
        <v>100</v>
      </c>
      <c r="E84" s="7">
        <v>1</v>
      </c>
    </row>
    <row r="85" spans="1:5" s="11" customFormat="1" ht="18.75" customHeight="1">
      <c r="A85" s="5"/>
      <c r="B85" s="58" t="s">
        <v>1</v>
      </c>
      <c r="C85" s="12">
        <f>2106011*100/2106011</f>
        <v>100</v>
      </c>
      <c r="D85" s="12">
        <f>20*100/20</f>
        <v>100</v>
      </c>
      <c r="E85" s="7">
        <v>1</v>
      </c>
    </row>
    <row r="86" spans="1:5" s="11" customFormat="1" ht="15.75" customHeight="1">
      <c r="A86" s="5"/>
      <c r="B86" s="58" t="s">
        <v>2</v>
      </c>
      <c r="C86" s="12">
        <f>440204*100/440204</f>
        <v>100</v>
      </c>
      <c r="D86" s="12">
        <f>17*100/17</f>
        <v>100</v>
      </c>
      <c r="E86" s="7">
        <v>1</v>
      </c>
    </row>
    <row r="87" spans="1:5" s="11" customFormat="1" ht="18.75" customHeight="1">
      <c r="A87" s="5"/>
      <c r="B87" s="58" t="s">
        <v>3</v>
      </c>
      <c r="C87" s="12">
        <f>1160731*100/1160731</f>
        <v>100</v>
      </c>
      <c r="D87" s="12">
        <f>18*100/18</f>
        <v>100</v>
      </c>
      <c r="E87" s="7">
        <v>1</v>
      </c>
    </row>
    <row r="88" spans="1:5" s="11" customFormat="1" ht="18" customHeight="1">
      <c r="A88" s="5"/>
      <c r="B88" s="58" t="s">
        <v>4</v>
      </c>
      <c r="C88" s="12">
        <f>828979*100/828979</f>
        <v>100</v>
      </c>
      <c r="D88" s="12">
        <f>17*100/17</f>
        <v>100</v>
      </c>
      <c r="E88" s="7">
        <v>1</v>
      </c>
    </row>
    <row r="89" spans="1:5" s="11" customFormat="1" ht="18" customHeight="1">
      <c r="A89" s="5"/>
      <c r="B89" s="58" t="s">
        <v>5</v>
      </c>
      <c r="C89" s="12">
        <f>1673496*100/1673496</f>
        <v>100</v>
      </c>
      <c r="D89" s="12">
        <f>19*100/19</f>
        <v>100</v>
      </c>
      <c r="E89" s="7">
        <v>1</v>
      </c>
    </row>
    <row r="90" spans="1:5" s="11" customFormat="1" ht="18" customHeight="1">
      <c r="A90" s="5"/>
      <c r="B90" s="58" t="s">
        <v>6</v>
      </c>
      <c r="C90" s="12">
        <v>100</v>
      </c>
      <c r="D90" s="12">
        <f>16*100/16</f>
        <v>100</v>
      </c>
      <c r="E90" s="7">
        <v>1</v>
      </c>
    </row>
    <row r="91" spans="1:5" s="27" customFormat="1" ht="13.5" customHeight="1">
      <c r="A91" s="23"/>
      <c r="B91" s="43" t="s">
        <v>132</v>
      </c>
      <c r="C91" s="26">
        <v>14089349.1</v>
      </c>
      <c r="D91" s="26">
        <f>25+20+20+19+17+16+18+17</f>
        <v>152</v>
      </c>
      <c r="E91" s="54">
        <f>(E83+E84+E85+E86+E87+E88+E89+E90)/8</f>
        <v>1</v>
      </c>
    </row>
    <row r="92" spans="1:5">
      <c r="A92" s="78" t="s">
        <v>79</v>
      </c>
      <c r="B92" s="78"/>
      <c r="C92" s="78"/>
      <c r="D92" s="78"/>
      <c r="E92" s="78"/>
    </row>
    <row r="93" spans="1:5" ht="60">
      <c r="A93" s="10"/>
      <c r="B93" s="68" t="s">
        <v>88</v>
      </c>
      <c r="C93" s="75" t="s">
        <v>44</v>
      </c>
      <c r="D93" s="34" t="s">
        <v>50</v>
      </c>
      <c r="E93" s="34" t="s">
        <v>127</v>
      </c>
    </row>
    <row r="94" spans="1:5">
      <c r="A94" s="5"/>
      <c r="B94" s="58" t="s">
        <v>89</v>
      </c>
      <c r="C94" s="65">
        <v>100</v>
      </c>
      <c r="D94" s="57">
        <v>100</v>
      </c>
      <c r="E94" s="2">
        <v>1</v>
      </c>
    </row>
    <row r="95" spans="1:5">
      <c r="A95" s="5"/>
      <c r="B95" s="58" t="s">
        <v>90</v>
      </c>
      <c r="C95" s="65">
        <v>100</v>
      </c>
      <c r="D95" s="57">
        <v>100</v>
      </c>
      <c r="E95" s="2">
        <v>1</v>
      </c>
    </row>
    <row r="96" spans="1:5">
      <c r="A96" s="5"/>
      <c r="B96" s="58" t="s">
        <v>91</v>
      </c>
      <c r="C96" s="65">
        <v>100</v>
      </c>
      <c r="D96" s="57">
        <v>100</v>
      </c>
      <c r="E96" s="69">
        <v>1</v>
      </c>
    </row>
    <row r="97" spans="1:5">
      <c r="A97" s="5"/>
      <c r="B97" s="58" t="s">
        <v>92</v>
      </c>
      <c r="C97" s="65">
        <v>100</v>
      </c>
      <c r="D97" s="57">
        <v>100</v>
      </c>
      <c r="E97" s="2">
        <v>1</v>
      </c>
    </row>
    <row r="98" spans="1:5">
      <c r="A98" s="5"/>
      <c r="B98" s="58" t="s">
        <v>93</v>
      </c>
      <c r="C98" s="65">
        <v>100</v>
      </c>
      <c r="D98" s="57">
        <v>100</v>
      </c>
      <c r="E98" s="2">
        <v>1</v>
      </c>
    </row>
    <row r="99" spans="1:5">
      <c r="A99" s="5"/>
      <c r="B99" s="58" t="s">
        <v>94</v>
      </c>
      <c r="C99" s="65">
        <v>100</v>
      </c>
      <c r="D99" s="57">
        <v>100</v>
      </c>
      <c r="E99" s="2">
        <v>1</v>
      </c>
    </row>
    <row r="100" spans="1:5">
      <c r="A100" s="5"/>
      <c r="B100" s="58" t="s">
        <v>95</v>
      </c>
      <c r="C100" s="65">
        <v>100</v>
      </c>
      <c r="D100" s="57">
        <v>100</v>
      </c>
      <c r="E100" s="2">
        <v>1</v>
      </c>
    </row>
    <row r="101" spans="1:5">
      <c r="A101" s="5"/>
      <c r="B101" s="58" t="s">
        <v>96</v>
      </c>
      <c r="C101" s="65">
        <v>100</v>
      </c>
      <c r="D101" s="57">
        <v>100</v>
      </c>
      <c r="E101" s="2">
        <v>1</v>
      </c>
    </row>
    <row r="102" spans="1:5">
      <c r="A102" s="5"/>
      <c r="B102" s="59" t="s">
        <v>97</v>
      </c>
      <c r="C102" s="65">
        <v>100</v>
      </c>
      <c r="D102" s="57">
        <v>100</v>
      </c>
      <c r="E102" s="2">
        <v>1</v>
      </c>
    </row>
    <row r="103" spans="1:5">
      <c r="A103" s="5"/>
      <c r="B103" s="35" t="s">
        <v>98</v>
      </c>
      <c r="C103" s="65">
        <v>100</v>
      </c>
      <c r="D103" s="57">
        <v>100</v>
      </c>
      <c r="E103" s="60">
        <v>1</v>
      </c>
    </row>
    <row r="104" spans="1:5">
      <c r="A104" s="5"/>
      <c r="B104" s="35" t="s">
        <v>99</v>
      </c>
      <c r="C104" s="65">
        <v>100</v>
      </c>
      <c r="D104" s="57">
        <v>100</v>
      </c>
      <c r="E104" s="60">
        <v>1</v>
      </c>
    </row>
    <row r="105" spans="1:5">
      <c r="A105" s="5"/>
      <c r="B105" s="35" t="s">
        <v>100</v>
      </c>
      <c r="C105" s="65">
        <v>100</v>
      </c>
      <c r="D105" s="57">
        <v>100</v>
      </c>
      <c r="E105" s="60">
        <v>1</v>
      </c>
    </row>
    <row r="106" spans="1:5">
      <c r="A106" s="87"/>
      <c r="B106" s="88" t="s">
        <v>101</v>
      </c>
      <c r="C106" s="89">
        <v>100</v>
      </c>
      <c r="D106" s="57">
        <v>100</v>
      </c>
      <c r="E106" s="90">
        <v>1</v>
      </c>
    </row>
    <row r="107" spans="1:5" ht="5.25" hidden="1" customHeight="1">
      <c r="A107" s="87"/>
      <c r="B107" s="88"/>
      <c r="C107" s="89"/>
      <c r="D107" s="57">
        <v>100</v>
      </c>
      <c r="E107" s="90"/>
    </row>
    <row r="108" spans="1:5">
      <c r="A108" s="5"/>
      <c r="B108" s="64" t="s">
        <v>133</v>
      </c>
      <c r="C108" s="52">
        <v>439625.8</v>
      </c>
      <c r="D108" s="33">
        <v>181</v>
      </c>
      <c r="E108" s="66">
        <f>(E94+E95+E96+E97+E98+E99+E100+E101+E102+E103+E104+E105+E106)/13</f>
        <v>1</v>
      </c>
    </row>
    <row r="109" spans="1:5">
      <c r="A109" s="78" t="s">
        <v>79</v>
      </c>
      <c r="B109" s="78"/>
      <c r="C109" s="78"/>
      <c r="D109" s="78"/>
      <c r="E109" s="78"/>
    </row>
    <row r="110" spans="1:5" ht="60">
      <c r="A110" s="61"/>
      <c r="B110" s="62" t="s">
        <v>102</v>
      </c>
      <c r="C110" s="34" t="s">
        <v>44</v>
      </c>
      <c r="D110" s="34" t="s">
        <v>50</v>
      </c>
      <c r="E110" s="34" t="s">
        <v>127</v>
      </c>
    </row>
    <row r="111" spans="1:5">
      <c r="A111" s="61"/>
      <c r="B111" s="58" t="s">
        <v>103</v>
      </c>
      <c r="C111" s="63">
        <v>100</v>
      </c>
      <c r="D111" s="63">
        <f>25*100/25</f>
        <v>100</v>
      </c>
      <c r="E111" s="60">
        <v>1</v>
      </c>
    </row>
    <row r="112" spans="1:5" ht="30">
      <c r="A112" s="61"/>
      <c r="B112" s="58" t="s">
        <v>104</v>
      </c>
      <c r="C112" s="63">
        <f>1777511*100/1777511</f>
        <v>100</v>
      </c>
      <c r="D112" s="63">
        <f>20*100/20</f>
        <v>100</v>
      </c>
      <c r="E112" s="61">
        <v>1</v>
      </c>
    </row>
    <row r="113" spans="1:5" ht="24">
      <c r="A113" s="53"/>
      <c r="B113" s="43" t="s">
        <v>134</v>
      </c>
      <c r="C113" s="33">
        <v>1023900</v>
      </c>
      <c r="D113" s="33">
        <v>3</v>
      </c>
      <c r="E113" s="46">
        <f>(E111+E112)/2</f>
        <v>1</v>
      </c>
    </row>
    <row r="114" spans="1:5">
      <c r="A114" s="78" t="s">
        <v>79</v>
      </c>
      <c r="B114" s="78"/>
      <c r="C114" s="78"/>
      <c r="D114" s="78"/>
      <c r="E114" s="78"/>
    </row>
    <row r="115" spans="1:5" ht="60">
      <c r="A115" s="61"/>
      <c r="B115" s="62" t="s">
        <v>105</v>
      </c>
      <c r="C115" s="34" t="s">
        <v>44</v>
      </c>
      <c r="D115" s="34" t="s">
        <v>50</v>
      </c>
      <c r="E115" s="34" t="s">
        <v>127</v>
      </c>
    </row>
    <row r="116" spans="1:5" ht="30">
      <c r="A116" s="61"/>
      <c r="B116" s="58" t="s">
        <v>106</v>
      </c>
      <c r="C116" s="63">
        <v>100</v>
      </c>
      <c r="D116" s="63">
        <f>25*100/25</f>
        <v>100</v>
      </c>
      <c r="E116" s="61">
        <v>1</v>
      </c>
    </row>
    <row r="117" spans="1:5" ht="30">
      <c r="A117" s="61"/>
      <c r="B117" s="58" t="s">
        <v>107</v>
      </c>
      <c r="C117" s="63">
        <f>1777511*100/1777511</f>
        <v>100</v>
      </c>
      <c r="D117" s="63">
        <f>20*100/20</f>
        <v>100</v>
      </c>
      <c r="E117" s="61">
        <v>1</v>
      </c>
    </row>
    <row r="118" spans="1:5">
      <c r="A118" s="53"/>
      <c r="B118" s="43" t="s">
        <v>63</v>
      </c>
      <c r="C118" s="33">
        <v>5000000</v>
      </c>
      <c r="D118" s="33"/>
      <c r="E118" s="46">
        <f>(E116+E117)/2</f>
        <v>1</v>
      </c>
    </row>
    <row r="119" spans="1:5">
      <c r="A119" s="78" t="s">
        <v>79</v>
      </c>
      <c r="B119" s="78"/>
      <c r="C119" s="78"/>
      <c r="D119" s="78"/>
      <c r="E119" s="78"/>
    </row>
    <row r="120" spans="1:5" ht="75">
      <c r="A120" s="61"/>
      <c r="B120" s="62" t="s">
        <v>108</v>
      </c>
      <c r="C120" s="34" t="s">
        <v>44</v>
      </c>
      <c r="D120" s="34" t="s">
        <v>50</v>
      </c>
      <c r="E120" s="34" t="s">
        <v>127</v>
      </c>
    </row>
    <row r="121" spans="1:5" ht="30">
      <c r="A121" s="61"/>
      <c r="B121" s="58" t="s">
        <v>106</v>
      </c>
      <c r="C121" s="63">
        <v>100</v>
      </c>
      <c r="D121" s="63">
        <f>25*100/25</f>
        <v>100</v>
      </c>
      <c r="E121" s="61">
        <v>1</v>
      </c>
    </row>
    <row r="122" spans="1:5" ht="30">
      <c r="A122" s="61"/>
      <c r="B122" s="58" t="s">
        <v>107</v>
      </c>
      <c r="C122" s="63">
        <f>1777511*100/1777511</f>
        <v>100</v>
      </c>
      <c r="D122" s="63">
        <f>20*100/20</f>
        <v>100</v>
      </c>
      <c r="E122" s="61">
        <v>1</v>
      </c>
    </row>
    <row r="123" spans="1:5">
      <c r="A123" s="53"/>
      <c r="B123" s="43" t="s">
        <v>109</v>
      </c>
      <c r="C123" s="33">
        <v>1790451</v>
      </c>
      <c r="D123" s="33">
        <v>987</v>
      </c>
      <c r="E123" s="46">
        <f>(E121+E122)/2</f>
        <v>1</v>
      </c>
    </row>
    <row r="124" spans="1:5">
      <c r="A124" s="78" t="s">
        <v>79</v>
      </c>
      <c r="B124" s="78"/>
      <c r="C124" s="78"/>
      <c r="D124" s="78"/>
      <c r="E124" s="78"/>
    </row>
    <row r="125" spans="1:5" ht="60">
      <c r="A125" s="61"/>
      <c r="B125" s="62" t="s">
        <v>110</v>
      </c>
      <c r="C125" s="34" t="s">
        <v>44</v>
      </c>
      <c r="D125" s="34" t="s">
        <v>50</v>
      </c>
      <c r="E125" s="34" t="s">
        <v>127</v>
      </c>
    </row>
    <row r="126" spans="1:5" ht="30">
      <c r="A126" s="61"/>
      <c r="B126" s="58" t="s">
        <v>111</v>
      </c>
      <c r="C126" s="63">
        <v>100</v>
      </c>
      <c r="D126" s="63">
        <f>25*100/25</f>
        <v>100</v>
      </c>
      <c r="E126" s="61">
        <v>1</v>
      </c>
    </row>
    <row r="127" spans="1:5">
      <c r="A127" s="53"/>
      <c r="B127" s="43" t="s">
        <v>135</v>
      </c>
      <c r="C127" s="33">
        <v>9500</v>
      </c>
      <c r="D127" s="33">
        <v>3</v>
      </c>
      <c r="E127" s="46">
        <f>E126/1</f>
        <v>1</v>
      </c>
    </row>
    <row r="128" spans="1:5">
      <c r="A128" s="78" t="s">
        <v>79</v>
      </c>
      <c r="B128" s="78"/>
      <c r="C128" s="78"/>
      <c r="D128" s="78"/>
      <c r="E128" s="78"/>
    </row>
    <row r="129" spans="1:5" ht="60">
      <c r="A129" s="61"/>
      <c r="B129" s="62" t="s">
        <v>112</v>
      </c>
      <c r="C129" s="34" t="s">
        <v>44</v>
      </c>
      <c r="D129" s="34" t="s">
        <v>50</v>
      </c>
      <c r="E129" s="34" t="s">
        <v>127</v>
      </c>
    </row>
    <row r="130" spans="1:5" ht="30">
      <c r="A130" s="61"/>
      <c r="B130" s="58" t="s">
        <v>113</v>
      </c>
      <c r="C130" s="63">
        <v>100</v>
      </c>
      <c r="D130" s="63">
        <f>25*100/25</f>
        <v>100</v>
      </c>
      <c r="E130" s="61">
        <v>1</v>
      </c>
    </row>
    <row r="131" spans="1:5" ht="24">
      <c r="A131" s="53"/>
      <c r="B131" s="43" t="s">
        <v>136</v>
      </c>
      <c r="C131" s="33">
        <v>3100</v>
      </c>
      <c r="D131" s="33">
        <v>155</v>
      </c>
      <c r="E131" s="46">
        <f>E130/1</f>
        <v>1</v>
      </c>
    </row>
    <row r="132" spans="1:5">
      <c r="A132" s="78" t="s">
        <v>79</v>
      </c>
      <c r="B132" s="78"/>
      <c r="C132" s="78"/>
      <c r="D132" s="78"/>
      <c r="E132" s="78"/>
    </row>
    <row r="133" spans="1:5" ht="60">
      <c r="A133" s="61"/>
      <c r="B133" s="62" t="s">
        <v>124</v>
      </c>
      <c r="C133" s="34" t="s">
        <v>44</v>
      </c>
      <c r="D133" s="34" t="s">
        <v>50</v>
      </c>
      <c r="E133" s="34" t="s">
        <v>127</v>
      </c>
    </row>
    <row r="134" spans="1:5" ht="60">
      <c r="A134" s="61"/>
      <c r="B134" s="58" t="s">
        <v>115</v>
      </c>
      <c r="C134" s="63">
        <v>100</v>
      </c>
      <c r="D134" s="63">
        <v>100</v>
      </c>
      <c r="E134" s="61">
        <v>1</v>
      </c>
    </row>
    <row r="135" spans="1:5">
      <c r="A135" s="61"/>
      <c r="B135" s="58" t="s">
        <v>116</v>
      </c>
      <c r="C135" s="63">
        <v>100</v>
      </c>
      <c r="D135" s="63">
        <v>100</v>
      </c>
      <c r="E135" s="61">
        <v>1</v>
      </c>
    </row>
    <row r="136" spans="1:5" ht="30">
      <c r="A136" s="61"/>
      <c r="B136" s="58" t="s">
        <v>117</v>
      </c>
      <c r="C136" s="63">
        <v>100</v>
      </c>
      <c r="D136" s="63">
        <v>100</v>
      </c>
      <c r="E136" s="61">
        <v>1</v>
      </c>
    </row>
    <row r="137" spans="1:5">
      <c r="A137" s="53"/>
      <c r="B137" s="43" t="s">
        <v>137</v>
      </c>
      <c r="C137" s="33">
        <v>1736900</v>
      </c>
      <c r="D137" s="33"/>
      <c r="E137" s="46">
        <f>E134/1</f>
        <v>1</v>
      </c>
    </row>
    <row r="138" spans="1:5">
      <c r="A138" s="23"/>
      <c r="B138" s="43"/>
      <c r="C138" s="26"/>
      <c r="D138" s="26"/>
      <c r="E138" s="55"/>
    </row>
  </sheetData>
  <mergeCells count="20">
    <mergeCell ref="A1:E1"/>
    <mergeCell ref="A2:E2"/>
    <mergeCell ref="A15:E15"/>
    <mergeCell ref="A20:E20"/>
    <mergeCell ref="B25:E25"/>
    <mergeCell ref="A38:E38"/>
    <mergeCell ref="A124:E124"/>
    <mergeCell ref="A128:E128"/>
    <mergeCell ref="A132:E132"/>
    <mergeCell ref="B64:E64"/>
    <mergeCell ref="A106:A107"/>
    <mergeCell ref="A119:E119"/>
    <mergeCell ref="B47:E47"/>
    <mergeCell ref="A81:E81"/>
    <mergeCell ref="A92:E92"/>
    <mergeCell ref="A109:E109"/>
    <mergeCell ref="A114:E114"/>
    <mergeCell ref="B106:B107"/>
    <mergeCell ref="C106:C107"/>
    <mergeCell ref="E106:E107"/>
  </mergeCells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E22" sqref="E22"/>
    </sheetView>
  </sheetViews>
  <sheetFormatPr defaultRowHeight="15"/>
  <cols>
    <col min="1" max="1" width="3.42578125" style="6" customWidth="1"/>
    <col min="2" max="2" width="68.42578125" style="45" customWidth="1"/>
    <col min="3" max="3" width="11.85546875" style="45" customWidth="1"/>
    <col min="4" max="4" width="12.140625" style="47" customWidth="1"/>
    <col min="5" max="16384" width="9.140625" style="1"/>
  </cols>
  <sheetData>
    <row r="1" spans="1:4">
      <c r="A1" s="81" t="s">
        <v>118</v>
      </c>
      <c r="B1" s="81"/>
      <c r="C1" s="81"/>
      <c r="D1" s="81"/>
    </row>
    <row r="2" spans="1:4">
      <c r="A2" s="61"/>
      <c r="B2" s="44"/>
      <c r="C2" s="60" t="s">
        <v>73</v>
      </c>
      <c r="D2" s="48">
        <v>2015</v>
      </c>
    </row>
    <row r="3" spans="1:4" ht="60">
      <c r="A3" s="61">
        <v>1</v>
      </c>
      <c r="B3" s="71" t="s">
        <v>80</v>
      </c>
      <c r="C3" s="63">
        <v>1.8</v>
      </c>
      <c r="D3" s="63">
        <v>4</v>
      </c>
    </row>
    <row r="4" spans="1:4" ht="63" customHeight="1">
      <c r="A4" s="61">
        <v>2</v>
      </c>
      <c r="B4" s="71" t="s">
        <v>120</v>
      </c>
      <c r="C4" s="63">
        <v>5</v>
      </c>
      <c r="D4" s="63">
        <v>3.3</v>
      </c>
    </row>
    <row r="5" spans="1:4" ht="63" customHeight="1">
      <c r="A5" s="61">
        <v>3</v>
      </c>
      <c r="B5" s="71" t="s">
        <v>121</v>
      </c>
      <c r="C5" s="63">
        <v>1.9</v>
      </c>
      <c r="D5" s="63">
        <v>2.8</v>
      </c>
    </row>
    <row r="6" spans="1:4" ht="51" customHeight="1">
      <c r="A6" s="61">
        <v>4</v>
      </c>
      <c r="B6" s="71" t="s">
        <v>119</v>
      </c>
      <c r="C6" s="63">
        <v>1.7</v>
      </c>
      <c r="D6" s="63">
        <v>1.2</v>
      </c>
    </row>
    <row r="7" spans="1:4" s="3" customFormat="1" ht="45">
      <c r="A7" s="61">
        <v>5</v>
      </c>
      <c r="B7" s="72" t="s">
        <v>67</v>
      </c>
      <c r="C7" s="63">
        <v>1</v>
      </c>
      <c r="D7" s="63">
        <v>1</v>
      </c>
    </row>
    <row r="8" spans="1:4" ht="51" customHeight="1">
      <c r="A8" s="61">
        <v>6</v>
      </c>
      <c r="B8" s="71" t="s">
        <v>66</v>
      </c>
      <c r="C8" s="63">
        <v>1</v>
      </c>
      <c r="D8" s="63">
        <v>1</v>
      </c>
    </row>
    <row r="9" spans="1:4" s="19" customFormat="1" ht="60">
      <c r="A9" s="61">
        <v>7</v>
      </c>
      <c r="B9" s="71" t="s">
        <v>87</v>
      </c>
      <c r="C9" s="63">
        <v>1</v>
      </c>
      <c r="D9" s="63">
        <v>1</v>
      </c>
    </row>
    <row r="10" spans="1:4" s="19" customFormat="1" ht="45">
      <c r="A10" s="61">
        <v>8</v>
      </c>
      <c r="B10" s="71" t="s">
        <v>122</v>
      </c>
      <c r="C10" s="63">
        <v>3</v>
      </c>
      <c r="D10" s="63">
        <v>1</v>
      </c>
    </row>
    <row r="11" spans="1:4" s="19" customFormat="1" ht="68.25" customHeight="1">
      <c r="A11" s="61">
        <v>9</v>
      </c>
      <c r="B11" s="71" t="s">
        <v>123</v>
      </c>
      <c r="C11" s="63"/>
      <c r="D11" s="63">
        <v>1</v>
      </c>
    </row>
    <row r="12" spans="1:4" s="19" customFormat="1" ht="60">
      <c r="A12" s="61">
        <v>10</v>
      </c>
      <c r="B12" s="71" t="s">
        <v>102</v>
      </c>
      <c r="C12" s="63"/>
      <c r="D12" s="63">
        <v>1</v>
      </c>
    </row>
    <row r="13" spans="1:4" s="19" customFormat="1" ht="60">
      <c r="A13" s="61">
        <v>11</v>
      </c>
      <c r="B13" s="62" t="s">
        <v>105</v>
      </c>
      <c r="C13" s="63"/>
      <c r="D13" s="63">
        <v>1</v>
      </c>
    </row>
    <row r="14" spans="1:4" s="19" customFormat="1" ht="60">
      <c r="A14" s="61">
        <v>12</v>
      </c>
      <c r="B14" s="62" t="s">
        <v>110</v>
      </c>
      <c r="C14" s="63"/>
      <c r="D14" s="63">
        <v>1</v>
      </c>
    </row>
    <row r="15" spans="1:4" s="19" customFormat="1" ht="60">
      <c r="A15" s="61">
        <v>13</v>
      </c>
      <c r="B15" s="62" t="s">
        <v>112</v>
      </c>
      <c r="C15" s="63"/>
      <c r="D15" s="63">
        <v>1</v>
      </c>
    </row>
    <row r="16" spans="1:4" s="19" customFormat="1" ht="60">
      <c r="A16" s="61">
        <v>14</v>
      </c>
      <c r="B16" s="62" t="s">
        <v>114</v>
      </c>
      <c r="C16" s="63"/>
      <c r="D16" s="63">
        <v>1</v>
      </c>
    </row>
    <row r="17" spans="1:4" s="30" customFormat="1" ht="79.5" customHeight="1">
      <c r="A17" s="61">
        <v>15</v>
      </c>
      <c r="B17" s="62" t="s">
        <v>108</v>
      </c>
      <c r="C17" s="70"/>
      <c r="D17" s="29">
        <v>1</v>
      </c>
    </row>
    <row r="18" spans="1:4" ht="15.75">
      <c r="A18" s="92" t="s">
        <v>61</v>
      </c>
      <c r="B18" s="92"/>
      <c r="C18" s="92"/>
      <c r="D18" s="92"/>
    </row>
    <row r="19" spans="1:4" ht="30.75" customHeight="1">
      <c r="A19" s="92" t="s">
        <v>69</v>
      </c>
      <c r="B19" s="92"/>
      <c r="C19" s="92"/>
      <c r="D19" s="92"/>
    </row>
    <row r="20" spans="1:4" s="47" customFormat="1" ht="32.25" customHeight="1">
      <c r="A20" s="92" t="s">
        <v>70</v>
      </c>
      <c r="B20" s="92"/>
      <c r="C20" s="92"/>
      <c r="D20" s="92"/>
    </row>
    <row r="21" spans="1:4" s="47" customFormat="1" ht="33" customHeight="1">
      <c r="A21" s="92" t="s">
        <v>71</v>
      </c>
      <c r="B21" s="92"/>
      <c r="C21" s="92"/>
      <c r="D21" s="92"/>
    </row>
    <row r="22" spans="1:4" s="47" customFormat="1" ht="54" customHeight="1">
      <c r="A22" s="92" t="s">
        <v>62</v>
      </c>
      <c r="B22" s="92"/>
      <c r="C22" s="92"/>
      <c r="D22" s="92"/>
    </row>
    <row r="23" spans="1:4" s="47" customFormat="1" ht="37.5" customHeight="1">
      <c r="A23" s="91" t="s">
        <v>125</v>
      </c>
      <c r="B23" s="91"/>
      <c r="C23" s="91"/>
      <c r="D23" s="91"/>
    </row>
  </sheetData>
  <autoFilter ref="A2:D2"/>
  <mergeCells count="7">
    <mergeCell ref="A23:D23"/>
    <mergeCell ref="A1:D1"/>
    <mergeCell ref="A18:D18"/>
    <mergeCell ref="A19:D19"/>
    <mergeCell ref="A20:D20"/>
    <mergeCell ref="A21:D21"/>
    <mergeCell ref="A22:D22"/>
  </mergeCells>
  <pageMargins left="0.39370078740157483" right="0.39370078740157483" top="0.19685039370078741" bottom="0.19685039370078741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оценка результат 2015</vt:lpstr>
      <vt:lpstr>сводная оценка 2015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ManoilovaML</dc:creator>
  <cp:lastModifiedBy>Ogurec</cp:lastModifiedBy>
  <cp:lastPrinted>2016-04-12T05:55:51Z</cp:lastPrinted>
  <dcterms:created xsi:type="dcterms:W3CDTF">2011-11-17T07:00:39Z</dcterms:created>
  <dcterms:modified xsi:type="dcterms:W3CDTF">2016-04-22T08:37:25Z</dcterms:modified>
</cp:coreProperties>
</file>